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ปร.5(ก)" sheetId="1" r:id="rId1"/>
    <sheet name="ปร.5(ข)" sheetId="2" r:id="rId2"/>
    <sheet name="ปร.6" sheetId="3" r:id="rId3"/>
    <sheet name="ค่า Factor F" sheetId="4" r:id="rId4"/>
    <sheet name="งานรื้อถอน " sheetId="5" r:id="rId5"/>
    <sheet name="งานสถาปัตยกรรมชั้น 1" sheetId="6" r:id="rId6"/>
    <sheet name="งานระบบไฟฟ้า" sheetId="7" r:id="rId7"/>
    <sheet name="งานระบบประปาและสุขาภิบาล" sheetId="8" r:id="rId8"/>
    <sheet name="งานครุภัณฑ์ " sheetId="9" r:id="rId9"/>
    <sheet name="ใบปะหน้า" sheetId="10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<sst xmlns="http://schemas.openxmlformats.org/spreadsheetml/2006/main" count="1146" uniqueCount="362">
  <si>
    <t xml:space="preserve"> </t>
  </si>
  <si>
    <t>ที่</t>
  </si>
  <si>
    <t>รายการ</t>
  </si>
  <si>
    <t>หน่วย</t>
  </si>
  <si>
    <t>รวมเป็นเงิน</t>
  </si>
  <si>
    <t>รวมเงิน</t>
  </si>
  <si>
    <t xml:space="preserve">ต่อหน่วย </t>
  </si>
  <si>
    <t>จำนวน</t>
  </si>
  <si>
    <t>ค่าวัสดุ</t>
  </si>
  <si>
    <t>ค่าแรงงาน</t>
  </si>
  <si>
    <t>ชุด</t>
  </si>
  <si>
    <t xml:space="preserve">  มหาวิทยาลัยเทคโนโลยีราชมงคลพระนคร</t>
  </si>
  <si>
    <t>หมายเหตุ</t>
  </si>
  <si>
    <t>ราคารวม</t>
  </si>
  <si>
    <t xml:space="preserve">    ……………………………………………………………………</t>
  </si>
  <si>
    <t>ตร.ม</t>
  </si>
  <si>
    <t>จุด</t>
  </si>
  <si>
    <t>งานประตู-หน้าต่าง</t>
  </si>
  <si>
    <t>ตร.ม.</t>
  </si>
  <si>
    <t>งานรื้อถอน</t>
  </si>
  <si>
    <t>งานทาสี</t>
  </si>
  <si>
    <t xml:space="preserve"> - งานสีภายใน</t>
  </si>
  <si>
    <t>ตัว</t>
  </si>
  <si>
    <t>งานครุภัณฑ์</t>
  </si>
  <si>
    <t>VAT 7%</t>
  </si>
  <si>
    <t xml:space="preserve">Factor F = </t>
  </si>
  <si>
    <t>รวมราคางานก่อสร้าง</t>
  </si>
  <si>
    <t xml:space="preserve">งานครุภัณฑ์ </t>
  </si>
  <si>
    <t>รวมค่างานครุภัณฑ์</t>
  </si>
  <si>
    <t>รวมราคางานทาสี</t>
  </si>
  <si>
    <t>รวมราคางานประตู-หน้าต่าง</t>
  </si>
  <si>
    <t>รวมราคางานรื้อถอน</t>
  </si>
  <si>
    <t>งานผนัง</t>
  </si>
  <si>
    <t>รวมราคางานผนัง</t>
  </si>
  <si>
    <t>รวมราคางานพื้น</t>
  </si>
  <si>
    <t>งานพื้น</t>
  </si>
  <si>
    <t>รวมราคางานครุภัณฑ์</t>
  </si>
  <si>
    <t>งานระบบไฟฟ้า</t>
  </si>
  <si>
    <t>งานระบบประปาและสุขาภิบาล</t>
  </si>
  <si>
    <t>งานสถาปัตยกรรม</t>
  </si>
  <si>
    <t>รวมราคาทั้งหมด</t>
  </si>
  <si>
    <t>รวมราคางานก่อสร้างทั้งหมด</t>
  </si>
  <si>
    <t>รวมราคางานฝ้าเพดาน และแผงบังแดด</t>
  </si>
  <si>
    <t>- ผนังยิปซั่มบอร์ดหนา9มม.คร่าวเหล็กชุบสังกะสีสองด้าน</t>
  </si>
  <si>
    <t xml:space="preserve"> -    ป13  ประตูPVCบานเรียบ ขนาด 0.80 ม. x 1.80 ม. </t>
  </si>
  <si>
    <t xml:space="preserve"> - F2  โต๊ะทำงาน 4D1502
</t>
  </si>
  <si>
    <t xml:space="preserve">   สายชำระ</t>
  </si>
  <si>
    <t xml:space="preserve">   ชุดฝักบัว สาย อ่อน</t>
  </si>
  <si>
    <t>บาน</t>
  </si>
  <si>
    <t>อัน</t>
  </si>
  <si>
    <t>สาย</t>
  </si>
  <si>
    <t xml:space="preserve">  แบบนั่งราบชิ้นเดียว ประหยัดน้ำ 6 ลิตร</t>
  </si>
  <si>
    <t xml:space="preserve">  โถปัสสาวะชาย แบบแขวนผนัง พร้อมฟลัชวาล์ว</t>
  </si>
  <si>
    <t xml:space="preserve">  อ่างล้างหน้าแบบฝังครึ่งเคาน์เตอร์</t>
  </si>
  <si>
    <t>รวม</t>
  </si>
  <si>
    <t xml:space="preserve">งานรื้อถอน ชั้น 1 </t>
  </si>
  <si>
    <t>งานรื้อถอน  ชั้น 2</t>
  </si>
  <si>
    <t>งานรื้อถอนชั้น 3</t>
  </si>
  <si>
    <t>งานรื้อถอนชั้น 4</t>
  </si>
  <si>
    <t>งานรื้อถอนชั้น 5</t>
  </si>
  <si>
    <t>ตู้</t>
  </si>
  <si>
    <t>หมวดงานสถาปัตยกรรม ชั้น 1</t>
  </si>
  <si>
    <t>หมวดงานสถาปัตยกรรม ชั้น 2</t>
  </si>
  <si>
    <t>หมวดงานสถาปัตยกรรม ชั้น 3</t>
  </si>
  <si>
    <t xml:space="preserve">    สวิตซ์ทางเดียว  16A 250v</t>
  </si>
  <si>
    <t>งานประปาและสุขาภิบาล ชั้น 1</t>
  </si>
  <si>
    <t>งานประปาและสุขาภิบาล ชั้น 2</t>
  </si>
  <si>
    <t>งานประปาและสุขาภิบาล ชั้น 3</t>
  </si>
  <si>
    <t>งานประปาและสุขาภิบาล ชั้น 4</t>
  </si>
  <si>
    <t>งานประปาและสุขาภิบาล ชั้น 5</t>
  </si>
  <si>
    <t xml:space="preserve">   อ่างล้างหน้าแบบแขวนผนัง</t>
  </si>
  <si>
    <t>รวมราคางานประปาและสุขภิบาล</t>
  </si>
  <si>
    <t>รวมราคางานประปาและสุขภิบาล ทั้งหมด</t>
  </si>
  <si>
    <t>รวมราคางานไฟฟ้า</t>
  </si>
  <si>
    <t>หมวดงานสถาปัตยกรรม ชั้น 5</t>
  </si>
  <si>
    <t>หมวดงานสถาปัตยกรรม ชั้น 4</t>
  </si>
  <si>
    <t>รวมราคางานทั้งหมด</t>
  </si>
  <si>
    <t xml:space="preserve">    เต้ารับไฟฟ้าแบบคู่ ขากลม - แบน 16 A 250V มีกราวด์</t>
  </si>
  <si>
    <t xml:space="preserve">    ตู้ LOAD PANEL ประจำห้อง 3  เฟส 4 สาย 100 A  12 ช่อง</t>
  </si>
  <si>
    <t>ห้อง</t>
  </si>
  <si>
    <t xml:space="preserve">  - รื้อผนังกระเบื้องเซรามิค (รื้อขนไป)</t>
  </si>
  <si>
    <t xml:space="preserve"> - รื้อพื้นกระเบื้องเซรามิค (รื้อขนไป)</t>
  </si>
  <si>
    <t>ตรม.</t>
  </si>
  <si>
    <t xml:space="preserve">  - รื้อฝ้าฉาบเรียบ โคร่งคร่าว เหล็กชุบสังกะสี (รื้อขนไป)</t>
  </si>
  <si>
    <t xml:space="preserve">  - รื้อผนัง ห้องน้ำสำเร็จรูป (รื้อขนไป)</t>
  </si>
  <si>
    <t xml:space="preserve"> - รื้อประตูวงกบไม้ (รื้อขนไป)</t>
  </si>
  <si>
    <t xml:space="preserve"> - รื้อเต้ารับ+สวิตซ์+หลอดไฟ  และสายไฟ + พัดลมติดเพดาน  (รื้อขนไป)</t>
  </si>
  <si>
    <t xml:space="preserve">  กระจกเงาแบบติดผนัง ขนาด 1.6 x 0.8 m เจียรปรี</t>
  </si>
  <si>
    <t xml:space="preserve"> - ผนัง HPL ( Hight Paticle Board)  หนา 13 มม. (แบบ เต็มห้อง)</t>
  </si>
  <si>
    <t xml:space="preserve"> ' - ผนัง HPL ( Hight Paticle Board)  หนา 13 มม. (แบบครึ่งห้อง)</t>
  </si>
  <si>
    <t xml:space="preserve"> - รื้อพื้นกระเบื้องเซรามิค   (รื้อขนไป)</t>
  </si>
  <si>
    <t xml:space="preserve">  - รื้อผนังกระเบื้องเซรามิค  (รื้อขนไป)</t>
  </si>
  <si>
    <t xml:space="preserve">  - รื้อฝ้าฉาบเรียบ  (รื้อขนไป)</t>
  </si>
  <si>
    <t xml:space="preserve">  - รื้อผนัง ห้องน้ำสำเร็จรูป  (รื้อขนไป)</t>
  </si>
  <si>
    <t xml:space="preserve"> - งานขูดลอกสีผนังเดิม  </t>
  </si>
  <si>
    <t xml:space="preserve"> - รื้อประตูวงกบไม้  (รื้อขนไป)</t>
  </si>
  <si>
    <t xml:space="preserve"> - รื้อเต้ารับ+สวิตซ์+หลอดไฟ  และสายไฟ   (รื้อขนไป)</t>
  </si>
  <si>
    <t xml:space="preserve"> - รื้อพื้นกระเบื้องเซรามิค  (รื้อขนไป)</t>
  </si>
  <si>
    <t xml:space="preserve"> - งานขูดลอกสีผนังเดิม  (รื้อขนไป)</t>
  </si>
  <si>
    <t xml:space="preserve">  - รื้อผนังโคร่งเคร่าไม้   (รื้อขนไป)</t>
  </si>
  <si>
    <t xml:space="preserve"> - รื้อผนังก่ออิฐฉาบปูนครึ่งแผ่น+อ่างล้างก่ออิฐ  (รื้อขนไป)</t>
  </si>
  <si>
    <t xml:space="preserve"> - รื้อเต้ารับ+สวิตซ์+หลอดไฟ  และสายไฟ  (รื้อขนไป)</t>
  </si>
  <si>
    <t xml:space="preserve">  - รื้อผนัง ห้องน้ำสำเร็จรูป  (รื้อขนไป) </t>
  </si>
  <si>
    <t xml:space="preserve"> - รื้อผนังก่ออิฐฉาบปูนครึ่งแผ่น+อ่างล้างก่ออิฐ   (รื้อขนไป)</t>
  </si>
  <si>
    <t xml:space="preserve">  - รื้อ พื้นถอนพื้นไม้ตงและคาน  (รื้อขนไป) </t>
  </si>
  <si>
    <t xml:space="preserve">  โถปัสสาวะชาย แบบแขวนผนัง พร้อมฟลัชวาล์ว แบบกด</t>
  </si>
  <si>
    <t xml:space="preserve">  กระจกเงาแบบติดผนัง ขนาด 0.80x 0.70 ซม. </t>
  </si>
  <si>
    <t xml:space="preserve">  กระจกเงาแบบติดผนัง ขนาด 0.80x 0.95 ซม. </t>
  </si>
  <si>
    <t xml:space="preserve">   กระจกเงาแบบติดผนัง ขนาด0.80x3.80 m </t>
  </si>
  <si>
    <t xml:space="preserve">   กระจกเงาแบบติดผนัง ขนาด 0.80x1.60 m</t>
  </si>
  <si>
    <t xml:space="preserve">รวมราคางานประปาและสุขภิบาล </t>
  </si>
  <si>
    <t xml:space="preserve"> - ผนังปูกระเบื้องเคลือบขนาด 40x40 ซม. สีดำ</t>
  </si>
  <si>
    <t xml:space="preserve"> - พื้นปูกระเบื้องเคลือบขนาด 40x40 ซม. สีดำ (เว้นร่องชิด)</t>
  </si>
  <si>
    <t xml:space="preserve"> -    ป7  ประตูไม้บานเปิดเดี่ยว 90 x 2.00</t>
  </si>
  <si>
    <t>' -    ป7  ประตูไม้บานเปิดเดี่ยว 90 x 2.00</t>
  </si>
  <si>
    <t xml:space="preserve">  - แผงบังแดดคร่าวเหล็กกล่องติดไม้เทียมท่าสีอะคริลิค ขนาด 1.70x1.50</t>
  </si>
  <si>
    <t xml:space="preserve">  - แผงบังแดดคร่าวเหล็กกล่องติดไม้เทียมท่าสีอะคริลิค ขนาด 2.00x1.50</t>
  </si>
  <si>
    <t xml:space="preserve"> - ผนัง HPL ( Hight Paticle Board)  หนา 13 มม. (แบบครึ่งห้อง)</t>
  </si>
  <si>
    <t xml:space="preserve">   - ผนังคอนกรีตมวลเบา ความหนาไม่ต่ำกว่า  20x60x7.5 ซม. ฉาบเรียบ
</t>
  </si>
  <si>
    <t xml:space="preserve">  - ผนังคอนกรีตมวลเบา ความหนาไม่ต่ำกว่า  20x60x7.5 ซม. ฉาบเรียบ</t>
  </si>
  <si>
    <t xml:space="preserve"> -    ป14 ประตูPVCบานเรียบ ขนาด 0.80 ม. x 2.00 ม. </t>
  </si>
  <si>
    <t xml:space="preserve"> -    ป7   ประตูไม้บานเปิดเดี่ยว 0.90x2.00</t>
  </si>
  <si>
    <t xml:space="preserve">  สต๊อปวาล์ว</t>
  </si>
  <si>
    <t xml:space="preserve">  ก๊อกสำหรับอ่างล้างหน้า แบบกด หยุดอัตโนมัติ</t>
  </si>
  <si>
    <t xml:space="preserve"> อัน</t>
  </si>
  <si>
    <t xml:space="preserve"> -    ป4   ประตูบานสวิงเดี่ยว วงกบอลูมิเนียม 1.10 x 3.40 (รวมกระจก)</t>
  </si>
  <si>
    <t xml:space="preserve"> -    ป5    ประตูบานสวิงเดี่ยว วงกบอลูมิเนียม 1.10 x 3.40 (รวมกระจก)</t>
  </si>
  <si>
    <t xml:space="preserve"> -    ป9   ประตูบานเลื่อน 3 ตอน อลูมิเนียม 2.40 x 3.60 (รวมกระจก)</t>
  </si>
  <si>
    <t xml:space="preserve"> -    ป10  ประตูบานเลื่อน วงกบอลูมิเนียม 2.35 x 2.40 (รวมกระจก)</t>
  </si>
  <si>
    <t xml:space="preserve"> -    ป12 ประตูบานเลื่อน วงกบอลูมิเนียม. 3.50 x 2.4  (รวมกระจก)</t>
  </si>
  <si>
    <t xml:space="preserve"> -    ป15 ประตูบานเปิดคู่ อลูมิเนียม ขนาด 1.80 x 2.40 ม. (รวมกระจก)</t>
  </si>
  <si>
    <t xml:space="preserve"> -    ป13  ประตูPVCบานเรียบ ขนาด 0.80 ม. x 2.00 ม.  </t>
  </si>
  <si>
    <t xml:space="preserve">   CIRCUIT BREAKEES  CB 3P     10 - 32 A</t>
  </si>
  <si>
    <t xml:space="preserve">   CIRCUIT BREAKEES  CB 1P     10 - 32 A</t>
  </si>
  <si>
    <t xml:space="preserve">   ดวงโคมไฟฟ้าแบบมีตะแกรง ชนิดติดลอย LED T 8 2 x 18 วัตต์ . </t>
  </si>
  <si>
    <t xml:space="preserve">   โคมไฟแขวนกล้องเหลี่ยมพร้อมฝาครอบอะคริลิคLED T8 1x18 วัตต์  </t>
  </si>
  <si>
    <t xml:space="preserve"> -     7  หน้าต่างบานติดตาย ขนาด 2.05x1.30 ม.   (รวมกระจก)</t>
  </si>
  <si>
    <t xml:space="preserve"> -     6  หน้าต่างบานติดตาย ขนาด 2.05x2.50 ม.   (รวมกระจก)</t>
  </si>
  <si>
    <t xml:space="preserve"> -     5  หน้าต่างบานติดตาย ขนาด 2.05x2.50 ม.  (รวมกระจก)</t>
  </si>
  <si>
    <t xml:space="preserve"> -    15 ประตูบานเปิดคู่ อลูมิเนียม ขนาด 1.80 x 2.40 ม.    (รวมกระจก)</t>
  </si>
  <si>
    <t xml:space="preserve"> -    14 ประตูPVCบานเรียบ ขนาด 0.80 ม. x 2.00 ม.   </t>
  </si>
  <si>
    <t xml:space="preserve"> -    13  ประตูPVCบานเรียบ ขนาด 0.80 ม. x 2.00 ม.   </t>
  </si>
  <si>
    <t xml:space="preserve"> -    12 ประตูบานเลื่อน วงกบอลูมิเนียม. 3.50 x 2.4   (รวมกระจก)</t>
  </si>
  <si>
    <t xml:space="preserve"> -    10  ประตูบานเลื่อน วงกบอลูมิเนียม 2.35 x 2.40   (รวมกระจก)</t>
  </si>
  <si>
    <t xml:space="preserve">' -    7  ประตูไม้บานเปิดเดี่ยว 0.90 x 2.00   </t>
  </si>
  <si>
    <t xml:space="preserve"> -    6   ประตูบานสวิงคู่ + บานฟิค วงกบอลูมิเนียม 2.50x3.40  (รวมกระจก)</t>
  </si>
  <si>
    <t xml:space="preserve"> -    5    ประตูบานสวิงเดี่ยว วงกบอลูมิเนียม 1.10 x 3.40  (รวมกระจก)</t>
  </si>
  <si>
    <t xml:space="preserve"> -    4   ประตูบานสวิงเดี่ยว วงกบอลูมิเนียม 1.10 x 3.40  (รวมกระจก)</t>
  </si>
  <si>
    <t xml:space="preserve"> -    8   หน้าต่างบานติดตายขนาด 2.05x1.05 ม.   (รวมกระจก)</t>
  </si>
  <si>
    <t xml:space="preserve"> -     4   หน้าต่างบานติดตายขนาด 2.05x3.75 ม. (รวมกระจก)</t>
  </si>
  <si>
    <t xml:space="preserve"> -     3   หน้าต่างติดตายขนาด 2.05x1.30 ม.  (รวมกระจก)</t>
  </si>
  <si>
    <t xml:space="preserve">    ล้างแอร์และเติมน้ำยาแอร์ ขนาด 24000BTU</t>
  </si>
  <si>
    <t xml:space="preserve"> - F3  เก้าอี้พนักพิงสูง  690(W)x820(D)x1130-1240(H) mm.
</t>
  </si>
  <si>
    <t xml:space="preserve"> - F8 เก้าอี้อเนกประสงค์ (ขาชุบโครเมี่ยม)432(W)x550(D)x905(H) mm.
</t>
  </si>
  <si>
    <t xml:space="preserve"> - F10  ชั้นวางหนังสือ 5 ชั้น(แบบวางคู่) 612(W)x2190(D)x1654(H) mm.
</t>
  </si>
  <si>
    <t xml:space="preserve"> - F12 (12-14 ที่นั่ง) 5300(W)x1350(D)x750(H) mm.
</t>
  </si>
  <si>
    <t xml:space="preserve"> - F13 ชั้นเก็บพัสดุภัณฑ์ 5ชั้น 915(W)x450(D)x1800(H) mm.
</t>
  </si>
  <si>
    <t xml:space="preserve"> - F15 ตู้เตี้ยบานเลื่อน 
</t>
  </si>
  <si>
    <t xml:space="preserve"> - F16 โต๊ะทำงาานโล่ง 120(W)x60(D)x75(H) cm.
</t>
  </si>
  <si>
    <t>หมวดงานสถาปัตยกรรม ชั้น 6</t>
  </si>
  <si>
    <t>**หมายเหตุ เหลือ</t>
  </si>
  <si>
    <t xml:space="preserve">งานฝ้าเพดาน </t>
  </si>
  <si>
    <t xml:space="preserve"> - ฝ้ายิปซั่มบอร์ดหนา 9 มม. ชนิดทนความชื้น โครงคร่าวเหล็กชุบสังกะสี ฉาบเรียบทาสี</t>
  </si>
  <si>
    <t xml:space="preserve"> - เทกันซึม ห้องน้ำ</t>
  </si>
  <si>
    <t xml:space="preserve"> - ฝ้ายิปซั่มบอร์ดหนา 9 มม. โครงคร่าวเหล็กชุบสังกะสี   </t>
  </si>
  <si>
    <t>- พื้นปูกระเบื้องเคลือบขนาด 30 x 30 ซม. สีดำ</t>
  </si>
  <si>
    <t xml:space="preserve"> - ฝ้ายิปซั่มบอร์ดหนา 9 มม. โครงคร่าวเหล็กชุบสังกะสีฉาบเรียบ</t>
  </si>
  <si>
    <t xml:space="preserve"> - งานฉาบปูนเรียบอิฐมวลเบา</t>
  </si>
  <si>
    <t>- ผนังยิปซั่มบอร์ดหนา9มม.โครงคร่าวเหล็กชุบสังกะสีสองด้าน</t>
  </si>
  <si>
    <t>งานอื่น ๆ</t>
  </si>
  <si>
    <t>แผงบังแดด</t>
  </si>
  <si>
    <t>รวมราคางานอื่น ๆ</t>
  </si>
  <si>
    <t xml:space="preserve">  - ผนังคอนกรีตมวลเบา ความหนาไม่ต่ำกว่า  7.5 ซม. ฉาบเรียบ</t>
  </si>
  <si>
    <t>แผงกันแดด</t>
  </si>
  <si>
    <t xml:space="preserve">รวมราคางานฝ้าเพดาน </t>
  </si>
  <si>
    <t>รวมราคาแผงกันแดด</t>
  </si>
  <si>
    <t xml:space="preserve">  - งานเทกันซึมพื้น</t>
  </si>
  <si>
    <t xml:space="preserve">  - หัวกะโหลกเหล็กหล่อ ขนาด 4 นิ้ว</t>
  </si>
  <si>
    <t>งานเดินสายพร้อมท่อร้อยสาย (คิดเป็นจุด )</t>
  </si>
  <si>
    <t xml:space="preserve">   ไฟดาวน์ไลท์ฝังฝ้า∅ 3.5" สำหรับห้องน้ำ
</t>
  </si>
  <si>
    <t xml:space="preserve">    ไฟดาวน์ไลท์ทรงสี่เหลี่ยมขนาด6" ติดลอย+ หลอดไฟฟ้า LED ขนาด 13 วัตต์       (White  color) </t>
  </si>
  <si>
    <t>-</t>
  </si>
  <si>
    <r>
      <t>รายการประมาณราคาค่าก่อสร้าง</t>
    </r>
    <r>
      <rPr>
        <b/>
        <u val="single"/>
        <sz val="14"/>
        <rFont val="Angsana New"/>
        <family val="1"/>
      </rPr>
      <t xml:space="preserve">           ปรับปรุงอาคารเรียนรวม 4  คณะสถาปัตยกรรมศาสตร์และการออกแบบ ศูนย์เทเวศร์    1 รายการ                                                                .</t>
    </r>
  </si>
  <si>
    <r>
      <t>สถานที่ก่อสร้าง</t>
    </r>
    <r>
      <rPr>
        <b/>
        <u val="single"/>
        <sz val="14"/>
        <rFont val="Angsana New"/>
        <family val="1"/>
      </rPr>
      <t xml:space="preserve">       อาคารเรียน 4 ศูนย์เทเวศร์                                                             </t>
    </r>
    <r>
      <rPr>
        <b/>
        <sz val="14"/>
        <rFont val="Angsana New"/>
        <family val="1"/>
      </rPr>
      <t>แบบเลขที่</t>
    </r>
    <r>
      <rPr>
        <b/>
        <u val="single"/>
        <sz val="14"/>
        <rFont val="Angsana New"/>
        <family val="1"/>
      </rPr>
      <t xml:space="preserve">                         </t>
    </r>
    <r>
      <rPr>
        <b/>
        <sz val="14"/>
        <rFont val="Angsana New"/>
        <family val="1"/>
      </rPr>
      <t xml:space="preserve"> รายการเลขที่</t>
    </r>
    <r>
      <rPr>
        <b/>
        <u val="single"/>
        <sz val="14"/>
        <rFont val="Angsana New"/>
        <family val="1"/>
      </rPr>
      <t xml:space="preserve">                                       .</t>
    </r>
  </si>
  <si>
    <r>
      <t>งาน</t>
    </r>
    <r>
      <rPr>
        <b/>
        <u val="single"/>
        <sz val="14"/>
        <rFont val="Angsana New"/>
        <family val="1"/>
      </rPr>
      <t xml:space="preserve">        ออกแบบก่อสร้าง                                                     </t>
    </r>
    <r>
      <rPr>
        <b/>
        <sz val="14"/>
        <rFont val="Angsana New"/>
        <family val="1"/>
      </rPr>
      <t>กอง</t>
    </r>
    <r>
      <rPr>
        <b/>
        <u val="single"/>
        <sz val="14"/>
        <rFont val="Angsana New"/>
        <family val="1"/>
      </rPr>
      <t xml:space="preserve"> คณะสถาปัตยกรรมศาสตร์และการออกแบบ              </t>
    </r>
    <r>
      <rPr>
        <b/>
        <sz val="14"/>
        <rFont val="Angsana New"/>
        <family val="1"/>
      </rPr>
      <t>กรม</t>
    </r>
    <r>
      <rPr>
        <b/>
        <u val="single"/>
        <sz val="14"/>
        <rFont val="Angsana New"/>
        <family val="1"/>
      </rPr>
      <t xml:space="preserve">     มหาวิทยาลัยเทคโนโลยีราชมงคลพระนคร          .</t>
    </r>
    <r>
      <rPr>
        <b/>
        <sz val="14"/>
        <rFont val="Angsana New"/>
        <family val="1"/>
      </rPr>
      <t xml:space="preserve"> </t>
    </r>
  </si>
  <si>
    <r>
      <t>งาน</t>
    </r>
    <r>
      <rPr>
        <b/>
        <u val="single"/>
        <sz val="14"/>
        <rFont val="Angsana New"/>
        <family val="1"/>
      </rPr>
      <t xml:space="preserve">        ออกแบบก่อสร้าง                                          </t>
    </r>
    <r>
      <rPr>
        <b/>
        <sz val="14"/>
        <rFont val="Angsana New"/>
        <family val="1"/>
      </rPr>
      <t xml:space="preserve">กอง </t>
    </r>
    <r>
      <rPr>
        <b/>
        <u val="single"/>
        <sz val="14"/>
        <rFont val="Angsana New"/>
        <family val="1"/>
      </rPr>
      <t xml:space="preserve"> คณะสถาปัตยกรรมศาสตร์และการออกแบบ                          </t>
    </r>
    <r>
      <rPr>
        <b/>
        <sz val="14"/>
        <rFont val="Angsana New"/>
        <family val="1"/>
      </rPr>
      <t>กรม</t>
    </r>
    <r>
      <rPr>
        <b/>
        <u val="single"/>
        <sz val="14"/>
        <rFont val="Angsana New"/>
        <family val="1"/>
      </rPr>
      <t xml:space="preserve">     มหาวิทยาลัยเทคโนโลยีราชมงคลพระนคร          .</t>
    </r>
    <r>
      <rPr>
        <b/>
        <sz val="14"/>
        <rFont val="Angsana New"/>
        <family val="1"/>
      </rPr>
      <t xml:space="preserve"> </t>
    </r>
  </si>
  <si>
    <r>
      <t>งาน</t>
    </r>
    <r>
      <rPr>
        <b/>
        <u val="single"/>
        <sz val="14"/>
        <rFont val="Angsana New"/>
        <family val="1"/>
      </rPr>
      <t xml:space="preserve">        ออกแบบก่อสร้าง                                                     </t>
    </r>
    <r>
      <rPr>
        <b/>
        <sz val="14"/>
        <rFont val="Angsana New"/>
        <family val="1"/>
      </rPr>
      <t>กอง</t>
    </r>
    <r>
      <rPr>
        <b/>
        <u val="single"/>
        <sz val="14"/>
        <rFont val="Angsana New"/>
        <family val="1"/>
      </rPr>
      <t xml:space="preserve"> คณะสถาปัตยกรรมศาสตร์และการออกแบบ               </t>
    </r>
    <r>
      <rPr>
        <b/>
        <sz val="14"/>
        <rFont val="Angsana New"/>
        <family val="1"/>
      </rPr>
      <t>กรม</t>
    </r>
    <r>
      <rPr>
        <b/>
        <u val="single"/>
        <sz val="14"/>
        <rFont val="Angsana New"/>
        <family val="1"/>
      </rPr>
      <t xml:space="preserve">     มหาวิทยาลัยเทคโนโลยีราชมงคลพระนคร          .</t>
    </r>
    <r>
      <rPr>
        <b/>
        <sz val="14"/>
        <rFont val="Angsana New"/>
        <family val="1"/>
      </rPr>
      <t xml:space="preserve"> </t>
    </r>
  </si>
  <si>
    <t xml:space="preserve"> - รื้อโถสุขภัณฑ์ นั่งราบ+ นั่งยอง +อ่างล้างหน้า (รื้อขนไป)</t>
  </si>
  <si>
    <t xml:space="preserve"> - รื้อโถสุขภัณฑ์ นั่งราบ+ นั่งย่อง +อ่างล้างหน้า  (รื้อขนไป)</t>
  </si>
  <si>
    <t xml:space="preserve"> - รื้อหน้าต่างวงกบไม้  (รื้อขนไป)</t>
  </si>
  <si>
    <t xml:space="preserve"> - รื้อโถสุขภัณฑ์ นั่งราบ+ นั่งยอง +อ่างล้างหน้า  (รื้อขนไป)</t>
  </si>
  <si>
    <t xml:space="preserve"> - รื้อประตูอลูมิเนียมพร้อมกระจก  (รื้อขนไป)</t>
  </si>
  <si>
    <r>
      <t>งาน</t>
    </r>
    <r>
      <rPr>
        <b/>
        <u val="single"/>
        <sz val="14"/>
        <rFont val="Angsana New"/>
        <family val="1"/>
      </rPr>
      <t xml:space="preserve">        ออกแบบก่อสร้าง                                                     </t>
    </r>
    <r>
      <rPr>
        <b/>
        <sz val="14"/>
        <rFont val="Angsana New"/>
        <family val="1"/>
      </rPr>
      <t>กอง</t>
    </r>
    <r>
      <rPr>
        <b/>
        <u val="single"/>
        <sz val="14"/>
        <rFont val="Angsana New"/>
        <family val="1"/>
      </rPr>
      <t xml:space="preserve"> คณะสถาปัตยกรรมศาสตร์และการออกแบบ                          </t>
    </r>
    <r>
      <rPr>
        <b/>
        <sz val="14"/>
        <rFont val="Angsana New"/>
        <family val="1"/>
      </rPr>
      <t>กรม</t>
    </r>
    <r>
      <rPr>
        <b/>
        <u val="single"/>
        <sz val="14"/>
        <rFont val="Angsana New"/>
        <family val="1"/>
      </rPr>
      <t xml:space="preserve">     มหาวิทยาลัยเทคโนโลยีราชมงคลพระนคร          .</t>
    </r>
    <r>
      <rPr>
        <b/>
        <sz val="14"/>
        <rFont val="Angsana New"/>
        <family val="1"/>
      </rPr>
      <t xml:space="preserve"> </t>
    </r>
  </si>
  <si>
    <t>ท่อน</t>
  </si>
  <si>
    <t>อุปกรณ์งานท่อคิด 30% ของค่าท่อ</t>
  </si>
  <si>
    <r>
      <t>งาน</t>
    </r>
    <r>
      <rPr>
        <b/>
        <u val="single"/>
        <sz val="14"/>
        <rFont val="AngsanaUPC"/>
        <family val="1"/>
      </rPr>
      <t xml:space="preserve">        ออกแบบก่อสร้าง                                                     </t>
    </r>
    <r>
      <rPr>
        <b/>
        <sz val="14"/>
        <rFont val="AngsanaUPC"/>
        <family val="1"/>
      </rPr>
      <t>กอง</t>
    </r>
    <r>
      <rPr>
        <b/>
        <u val="single"/>
        <sz val="14"/>
        <rFont val="AngsanaUPC"/>
        <family val="1"/>
      </rPr>
      <t xml:space="preserve"> คณะสถาปัตยกรรมศาสตร์และการออกแบบ                           </t>
    </r>
    <r>
      <rPr>
        <b/>
        <sz val="14"/>
        <rFont val="AngsanaUPC"/>
        <family val="1"/>
      </rPr>
      <t>กรม</t>
    </r>
    <r>
      <rPr>
        <b/>
        <u val="single"/>
        <sz val="14"/>
        <rFont val="AngsanaUPC"/>
        <family val="1"/>
      </rPr>
      <t xml:space="preserve">     มหาวิทยาลัยเทคโนโลยีราชมงคลพระนคร          .</t>
    </r>
    <r>
      <rPr>
        <b/>
        <sz val="14"/>
        <rFont val="AngsanaUPC"/>
        <family val="1"/>
      </rPr>
      <t xml:space="preserve"> </t>
    </r>
  </si>
  <si>
    <t xml:space="preserve"> - งานผนัง</t>
  </si>
  <si>
    <t xml:space="preserve"> - งานพื้น</t>
  </si>
  <si>
    <t xml:space="preserve"> - งานประตู-หน้าต่าง</t>
  </si>
  <si>
    <t xml:space="preserve"> - งานทาสี</t>
  </si>
  <si>
    <r>
      <t>งาน</t>
    </r>
    <r>
      <rPr>
        <b/>
        <u val="single"/>
        <sz val="14"/>
        <rFont val="Angsana New"/>
        <family val="1"/>
      </rPr>
      <t xml:space="preserve">        ออกแบบก่อสร้าง                                                     </t>
    </r>
    <r>
      <rPr>
        <b/>
        <sz val="14"/>
        <rFont val="Angsana New"/>
        <family val="1"/>
      </rPr>
      <t>กอง</t>
    </r>
    <r>
      <rPr>
        <b/>
        <u val="single"/>
        <sz val="14"/>
        <rFont val="Angsana New"/>
        <family val="1"/>
      </rPr>
      <t xml:space="preserve"> คณะสถาปัตยกรรมศาสตร์และการออกแบบ                        </t>
    </r>
    <r>
      <rPr>
        <b/>
        <sz val="14"/>
        <rFont val="Angsana New"/>
        <family val="1"/>
      </rPr>
      <t>กรม</t>
    </r>
    <r>
      <rPr>
        <b/>
        <u val="single"/>
        <sz val="14"/>
        <rFont val="Angsana New"/>
        <family val="1"/>
      </rPr>
      <t xml:space="preserve">     มหาวิทยาลัยเทคโนโลยีราชมงคลพระนคร          .</t>
    </r>
    <r>
      <rPr>
        <b/>
        <sz val="14"/>
        <rFont val="Angsana New"/>
        <family val="1"/>
      </rPr>
      <t xml:space="preserve"> </t>
    </r>
  </si>
  <si>
    <t xml:space="preserve"> - งานอื่น ๆ</t>
  </si>
  <si>
    <t xml:space="preserve">รวมราคางานอื่น ๆ </t>
  </si>
  <si>
    <t xml:space="preserve"> - รื้อเต้ารับ+สวิตซ์+หลอดไฟ  และสายไฟ+พัดลมติดเพดาน  (รื้อขนไป)</t>
  </si>
  <si>
    <t xml:space="preserve"> - งานขูดลอกสีผนังเดิม</t>
  </si>
  <si>
    <t xml:space="preserve">  - รื้อฝ้าฉาบเรียบ (รื้อขนไป)</t>
  </si>
  <si>
    <t>- รื้อโถสุขภัณฑ์ นั่งราบ+นั่งยอง+อ่างล้างหน้า (รื้อขนไป)</t>
  </si>
  <si>
    <t xml:space="preserve">  - รื้อผนังโคร่งเคร่าไม้ (รื้อขนไป)</t>
  </si>
  <si>
    <t xml:space="preserve">  '-รื้อผนังก่ออิฐฉาบปูนครึ่งแผ่น+อ่างล้างก่ออิฐ (รื้อขนไป)</t>
  </si>
  <si>
    <t xml:space="preserve">   '-รื้อหน้าต่างวงกบไม้ (รื้อขนไป)</t>
  </si>
  <si>
    <t>งานรื้อถอนชั้น 6</t>
  </si>
  <si>
    <t xml:space="preserve">  - ผนัง HPL ( Hight Paticle Board)  หนา 13 มม. (แบบเต็มห้อง)</t>
  </si>
  <si>
    <t>- ผนังปูกระเบื้องเคลือบขนาด 40 ซม. x 40 ซม. สีดำ</t>
  </si>
  <si>
    <t>- ผนังปูกระเบื้องเคลือบขนาด 40 ซม. X 40 ซม. สีดำ</t>
  </si>
  <si>
    <t>- พื้นปูกระเบื้องเคลือบขนาด 40 ซม.x 40 ซม. สีดำ</t>
  </si>
  <si>
    <t xml:space="preserve"> -    ป11  ประตูบานเปิด วงกบอลูมิเนียม 1.20 x 3.40 (รวมกระจก)</t>
  </si>
  <si>
    <t>- พื้นปูกระเบื้องเคลือบขนาด 40 x 40 ซม. สีดำ</t>
  </si>
  <si>
    <t xml:space="preserve"> -    ป4    ประตูบานสวิงเดี่ยว วงกบอลูมิเนียม 1.10 x 3.40 (รวมกระจก)</t>
  </si>
  <si>
    <t xml:space="preserve"> -    8      หน้าต่างบานติดตายขนาด 2.05x1.05 ม.   (รวมกระจก)</t>
  </si>
  <si>
    <t xml:space="preserve"> -    ป14  ประตูPVCบานเรียบ ขนาด 0.80 ม. x 2.00 ม.  </t>
  </si>
  <si>
    <t xml:space="preserve">    ตู้ Load Center ประจำห้อง 3  เฟส 4 สาย 200 A 24 ช่อง</t>
  </si>
  <si>
    <t>ติดตั้งสุขภัณฑ์</t>
  </si>
  <si>
    <t xml:space="preserve">   ติดตั้งสุขภัณฑ์</t>
  </si>
  <si>
    <t xml:space="preserve">  ติดตั้งสุขภัณฑ์</t>
  </si>
  <si>
    <r>
      <t xml:space="preserve">ท่อ PVC ขนาด </t>
    </r>
    <r>
      <rPr>
        <sz val="10"/>
        <rFont val="Albertus MT Lt"/>
        <family val="0"/>
      </rPr>
      <t>Ø</t>
    </r>
    <r>
      <rPr>
        <sz val="12"/>
        <rFont val="Angsana New"/>
        <family val="1"/>
      </rPr>
      <t xml:space="preserve"> 1 1/2 Class 8.5 </t>
    </r>
  </si>
  <si>
    <t>ท่อ PVC ขนาด Ø 1 1/2 Class 13.5</t>
  </si>
  <si>
    <t xml:space="preserve">ท่อ PVC ขนาด Ø 3 Class 8.5 </t>
  </si>
  <si>
    <t xml:space="preserve">ท่อ PVC ขนาด Ø  5 Class 8.5 </t>
  </si>
  <si>
    <t xml:space="preserve">ท่อ PVC ขนาด Ø  6 Class 8.5 </t>
  </si>
  <si>
    <t xml:space="preserve"> -    ป12  ประตูบานเลื่อน วงกบอลูมิเนียม3.50 x 2.40 (รวมกระจก)</t>
  </si>
  <si>
    <t xml:space="preserve"> -    ป15  ประตูบานเปิดคู่ ขนาด 1.80 ม. x 1.30 ม.  (รวมกระจก)</t>
  </si>
  <si>
    <t xml:space="preserve"> -    3     หน้าต่างบานติดตายขนาด 2.05x1.30 ม.   (รวมกระจก)</t>
  </si>
  <si>
    <t xml:space="preserve"> -    5     หน้าต่างบานติดตายขนาด 2.05x2.50 ม.   (รวมกระจก)</t>
  </si>
  <si>
    <t xml:space="preserve"> -    6     หน้าต่างบานติดตายขนาด 2.05x2.50 ม.   (รวมกระจก)</t>
  </si>
  <si>
    <t xml:space="preserve"> -    7     หน้าต่างบานติดตายขนาด 2.05x1.30 ม.   (รวมกระจก)</t>
  </si>
  <si>
    <t xml:space="preserve"> -    4     หน้าต่างบานติดตายขนาด 2.05x3.75 ม.   (รวมกระจก)</t>
  </si>
  <si>
    <t xml:space="preserve"> -    ป6    ประตูบานสวิงคู่+บานฟิค วงกบอลูมิเนียม 2.50 x 3.40 (รวมกระจก)</t>
  </si>
  <si>
    <t>แผ่นที่  1 / 22</t>
  </si>
  <si>
    <t>แผ่นที่  2 / 22</t>
  </si>
  <si>
    <t>แผ่นที่  3 / 22</t>
  </si>
  <si>
    <t>แผ่นที่  4 / 22</t>
  </si>
  <si>
    <t>แผ่นที่  5 / 22</t>
  </si>
  <si>
    <t>แผ่นที่  6 / 22</t>
  </si>
  <si>
    <t>แผ่นที่  7 / 22</t>
  </si>
  <si>
    <t>แผ่นที่  8 / 22</t>
  </si>
  <si>
    <t>แผ่นที่  9 / 22</t>
  </si>
  <si>
    <t>แผ่นที่  10 / 22</t>
  </si>
  <si>
    <t>แผ่นที่  11 / 22</t>
  </si>
  <si>
    <t>แผ่นที่  12 / 22</t>
  </si>
  <si>
    <t>แผ่นที่  13 / 22</t>
  </si>
  <si>
    <t>แผ่นที่  14 / 22</t>
  </si>
  <si>
    <t>แผ่นที่  15 / 22</t>
  </si>
  <si>
    <t>แผ่นที่  16 / 22</t>
  </si>
  <si>
    <t>แผ่นที่  17 / 22</t>
  </si>
  <si>
    <t>แผ่นที่  18 / 22</t>
  </si>
  <si>
    <t>แผ่นที่  19 / 22</t>
  </si>
  <si>
    <t>แผ่นที่  20 / 22</t>
  </si>
  <si>
    <t>แผ่นที่  21 / 22</t>
  </si>
  <si>
    <t>แผ่นที่  22 / 22</t>
  </si>
  <si>
    <t xml:space="preserve"> - งานฝ้าเพดาน</t>
  </si>
  <si>
    <t>หา Factor F</t>
  </si>
  <si>
    <t>A</t>
  </si>
  <si>
    <t>=</t>
  </si>
  <si>
    <t>ค่าวัสดุแรงงานต้นทุน</t>
  </si>
  <si>
    <t>ค่างานต่ำกว่าต้นทุนงาน</t>
  </si>
  <si>
    <t>ค่างานตัวสูงกว่าต้นทุนงาน</t>
  </si>
  <si>
    <t>Factor F ตัวต่ำกว่า</t>
  </si>
  <si>
    <t>Factor F ตัวสูงกว่า</t>
  </si>
  <si>
    <t>B</t>
  </si>
  <si>
    <t>C</t>
  </si>
  <si>
    <t>D</t>
  </si>
  <si>
    <t>E</t>
  </si>
  <si>
    <t>แทนค่าสูตร</t>
  </si>
  <si>
    <t>Factor F</t>
  </si>
  <si>
    <t>[(</t>
  </si>
  <si>
    <t>)</t>
  </si>
  <si>
    <t>*</t>
  </si>
  <si>
    <t>(</t>
  </si>
  <si>
    <t>5,000,000 - 2,000,000</t>
  </si>
  <si>
    <t>นายกรณ์พงศ์  ทองศรี</t>
  </si>
  <si>
    <t xml:space="preserve"> ผู้ประมาณราคา</t>
  </si>
  <si>
    <r>
      <t>สถานที่ก่อสร้าง</t>
    </r>
    <r>
      <rPr>
        <b/>
        <u val="single"/>
        <sz val="14"/>
        <rFont val="Angsana New"/>
        <family val="1"/>
      </rPr>
      <t xml:space="preserve">       อาคารเรียน 4 ศูนย์เทเวศร์                                                                   </t>
    </r>
    <r>
      <rPr>
        <b/>
        <sz val="14"/>
        <rFont val="Angsana New"/>
        <family val="1"/>
      </rPr>
      <t>แบบเลขที่</t>
    </r>
    <r>
      <rPr>
        <b/>
        <u val="single"/>
        <sz val="14"/>
        <rFont val="Angsana New"/>
        <family val="1"/>
      </rPr>
      <t xml:space="preserve">                         </t>
    </r>
    <r>
      <rPr>
        <b/>
        <sz val="14"/>
        <rFont val="Angsana New"/>
        <family val="1"/>
      </rPr>
      <t xml:space="preserve"> รายการเลขที่</t>
    </r>
    <r>
      <rPr>
        <b/>
        <u val="single"/>
        <sz val="14"/>
        <rFont val="Angsana New"/>
        <family val="1"/>
      </rPr>
      <t xml:space="preserve">                                       .</t>
    </r>
  </si>
  <si>
    <t xml:space="preserve">       เหมางานขัดสีและทำสีหน้าต่างเดิม</t>
  </si>
  <si>
    <t xml:space="preserve"> ' - ผนัง HPL ( Hight Paticle Board)  หนา 13 มม. (แบบเต็มห้อง)</t>
  </si>
  <si>
    <r>
      <t>สถานที่ก่อสร้าง</t>
    </r>
    <r>
      <rPr>
        <b/>
        <u val="single"/>
        <sz val="14"/>
        <rFont val="Angsana New"/>
        <family val="1"/>
      </rPr>
      <t xml:space="preserve">       อาคารเรียน 4 ศูนย์เทเวศร์                                                                   </t>
    </r>
    <r>
      <rPr>
        <b/>
        <sz val="14"/>
        <rFont val="Angsana New"/>
        <family val="1"/>
      </rPr>
      <t>แบบเลขที่</t>
    </r>
    <r>
      <rPr>
        <b/>
        <u val="single"/>
        <sz val="14"/>
        <rFont val="Angsana New"/>
        <family val="1"/>
      </rPr>
      <t xml:space="preserve">                         </t>
    </r>
    <r>
      <rPr>
        <b/>
        <sz val="14"/>
        <rFont val="Angsana New"/>
        <family val="1"/>
      </rPr>
      <t xml:space="preserve"> รายการเลขที่</t>
    </r>
    <r>
      <rPr>
        <b/>
        <u val="single"/>
        <sz val="14"/>
        <rFont val="Angsana New"/>
        <family val="1"/>
      </rPr>
      <t xml:space="preserve">                                                       .</t>
    </r>
  </si>
  <si>
    <r>
      <t>สถานที่ก่อสร้าง</t>
    </r>
    <r>
      <rPr>
        <b/>
        <u val="single"/>
        <sz val="14"/>
        <rFont val="AngsanaUPC"/>
        <family val="1"/>
      </rPr>
      <t xml:space="preserve">       อาคารเรียน 4 ศูนย์เทเวศร์                                                                   </t>
    </r>
    <r>
      <rPr>
        <b/>
        <sz val="14"/>
        <rFont val="AngsanaUPC"/>
        <family val="1"/>
      </rPr>
      <t>แบบเลขที่</t>
    </r>
    <r>
      <rPr>
        <b/>
        <u val="single"/>
        <sz val="14"/>
        <rFont val="AngsanaUPC"/>
        <family val="1"/>
      </rPr>
      <t xml:space="preserve">                         </t>
    </r>
    <r>
      <rPr>
        <b/>
        <sz val="14"/>
        <rFont val="AngsanaUPC"/>
        <family val="1"/>
      </rPr>
      <t xml:space="preserve"> รายการเลขที่</t>
    </r>
    <r>
      <rPr>
        <b/>
        <u val="single"/>
        <sz val="14"/>
        <rFont val="AngsanaUPC"/>
        <family val="1"/>
      </rPr>
      <t xml:space="preserve">                                       .</t>
    </r>
  </si>
  <si>
    <r>
      <t>รายการประมาณราคาค่าก่อสร้าง</t>
    </r>
    <r>
      <rPr>
        <b/>
        <u val="single"/>
        <sz val="14"/>
        <rFont val="Angsana New"/>
        <family val="1"/>
      </rPr>
      <t xml:space="preserve">           ปรับปรุงอาคารเรียนรวม 4  คณะสถาปัตยกรรมศาสตร์และการออกแบบ ศูนย์เทเวศร์   1 รายการ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</si>
  <si>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rFont val="Angsana New"/>
        <family val="1"/>
      </rPr>
      <t xml:space="preserve">           ปรับปรุงอาคารเรียนรวม 4 คณะสถาปัตยกรรมศาสตร์และการออกแบบ ศูนย์เทเวศร์   1 รายการ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</si>
  <si>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rFont val="Angsana New"/>
        <family val="1"/>
      </rPr>
      <t xml:space="preserve">           ปรับปรุงอาคารเรียนรวม 4 คณะสถาปัตยกรรมศาสตร์และการออกแบบ ศูนย์เทเวศร์    1 รายการ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</si>
  <si>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rFont val="Angsana New"/>
        <family val="1"/>
      </rPr>
      <t xml:space="preserve">           ปรับปรุงอาคารเรียนรวม 4  คณะสถาปัตยกรรมศาสตร์และการออกแบบ  ศูนย์เทเวศร์   1 รายการ                                                                .</t>
    </r>
  </si>
  <si>
    <t xml:space="preserve"> -    11  ประตูบานเปิด วงกบอลูมิเนียม 1.20 x 3.40   (รวมกระจก)</t>
  </si>
  <si>
    <r>
      <t>รายการประมาณราคาค่าก่อสร้าง</t>
    </r>
    <r>
      <rPr>
        <b/>
        <u val="single"/>
        <sz val="14"/>
        <rFont val="AngsanaUPC"/>
        <family val="1"/>
      </rPr>
      <t xml:space="preserve">           ปรับปรุงอาคารเรียนรวม 4 คณะสถาปัตยกรรมศาสตร์และการออกแบบ ศูนย์เทเวศร์    1 รายการ                                                                .</t>
    </r>
  </si>
  <si>
    <t>- ผนังปูกระเบื้องเคลือบขนาด 40 x 40 ซม.</t>
  </si>
  <si>
    <t>- ผนังปูกระเบื้องเคลือบขนาด 40  x 40  ซม.</t>
  </si>
  <si>
    <t>ค่าแรงคิด 30% ของค่าอุปกรณ์</t>
  </si>
  <si>
    <t>แบบ ปร.5(ก)</t>
  </si>
  <si>
    <t>£</t>
  </si>
  <si>
    <t>งานก่อสร้าง</t>
  </si>
  <si>
    <t>สถานที่ก่อสร้าง</t>
  </si>
  <si>
    <t>แบบ ปร.4 ที่แนบ</t>
  </si>
  <si>
    <t>แผ่น</t>
  </si>
  <si>
    <t>ประมาณราคาเมื่อวันที่</t>
  </si>
  <si>
    <t>ลำดับที่</t>
  </si>
  <si>
    <t>ค่างานต้นทุน</t>
  </si>
  <si>
    <t>Factor  F</t>
  </si>
  <si>
    <t>ค่าก่อสร้าง</t>
  </si>
  <si>
    <t>หน่วย : บาท</t>
  </si>
  <si>
    <t xml:space="preserve">  รวมค่าก่อสร้าง</t>
  </si>
  <si>
    <t>แบบสรุปค่าก่อสร้าง</t>
  </si>
  <si>
    <t>ปรับปรุงอาคารเรียนรวม 4  คณะสถาปัตยกรรมศาสตร์และการออกแบบ ศูนย์เทเวศร์   1 รายการ</t>
  </si>
  <si>
    <t xml:space="preserve">อาคารเรียน 4 ศูนย์เทเวศร์    </t>
  </si>
  <si>
    <r>
      <t xml:space="preserve">งาน   </t>
    </r>
    <r>
      <rPr>
        <sz val="14"/>
        <rFont val="Angsana New"/>
        <family val="1"/>
      </rPr>
      <t>คณะสถาปัตยกรรมศาสตร์และการออกแบบ         มหาวิทยาลัยเทคโนโลยีราชมงคลพระนค</t>
    </r>
    <r>
      <rPr>
        <b/>
        <sz val="14"/>
        <rFont val="Angsana New"/>
        <family val="1"/>
      </rPr>
      <t xml:space="preserve">ร        </t>
    </r>
  </si>
  <si>
    <t>งานฝ้าเพดาน</t>
  </si>
  <si>
    <t>2.1.งานฝ้าเพดาน</t>
  </si>
  <si>
    <t>2.2.งานผนัง</t>
  </si>
  <si>
    <t>2.3.งานพื้น</t>
  </si>
  <si>
    <t>2.4.งานประตู-หน้าต่าง</t>
  </si>
  <si>
    <t>2.5.งานทาสี</t>
  </si>
  <si>
    <t>2.6.งานอื่นๆ</t>
  </si>
  <si>
    <t>งานไฟฟ้า</t>
  </si>
  <si>
    <t>แบบ ปร.5(ข)</t>
  </si>
  <si>
    <t>ภาษีมูลค่าเพิ่ม</t>
  </si>
  <si>
    <t>ค่างาน</t>
  </si>
  <si>
    <t>แบบสรุปค่าครุภัณฑ์จัดซื้อ</t>
  </si>
  <si>
    <t>แบบ ปร. 6</t>
  </si>
  <si>
    <t>แบบ ปร.4 ปร.5 ปร.6  และ Factor F ทั้งหมด</t>
  </si>
  <si>
    <t>สรุป</t>
  </si>
  <si>
    <t xml:space="preserve">รวมค่าก่อสร้างเป็นเงินทั้งสิ้น   </t>
  </si>
  <si>
    <t>แบบสรุปค่าก่อสร้างอาคาร</t>
  </si>
  <si>
    <t>งานอื่นๆ</t>
  </si>
  <si>
    <t>เงื่อนไขการใช้ตาราง Factor F</t>
  </si>
  <si>
    <t>เงินประกันผลงาน ................%</t>
  </si>
  <si>
    <t>เงินล่วงหน้าจ่าย ...................%</t>
  </si>
  <si>
    <t>ภาษีมูลค่าเพิ่ม .........7..........%</t>
  </si>
  <si>
    <t>ดอกเบี้ยเงินกู้ ........6............%</t>
  </si>
  <si>
    <t xml:space="preserve">ผู้ประมาณราคา </t>
  </si>
  <si>
    <t>.......................................................................</t>
  </si>
  <si>
    <t>(......................................................................)</t>
  </si>
  <si>
    <t>ผู้ประมาณราคา</t>
  </si>
  <si>
    <t>.....................................................................</t>
  </si>
  <si>
    <t>(...........................................................................................................)</t>
  </si>
  <si>
    <t>.....................................................................................................</t>
  </si>
  <si>
    <t>(....................................................................)</t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</si>
  <si>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 12     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 มีนาคม       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    2561                               .</t>
    </r>
  </si>
  <si>
    <r>
      <t xml:space="preserve">ประมาณการโดย  </t>
    </r>
    <r>
      <rPr>
        <b/>
        <u val="single"/>
        <sz val="14"/>
        <rFont val="Angsana New"/>
        <family val="1"/>
      </rPr>
      <t xml:space="preserve">นายกรณ์พงศ์  ทองศรี                    </t>
    </r>
    <r>
      <rPr>
        <b/>
        <sz val="14"/>
        <rFont val="Angsana New"/>
        <family val="1"/>
      </rPr>
      <t xml:space="preserve"> เมื่อวันที่ </t>
    </r>
    <r>
      <rPr>
        <b/>
        <u val="single"/>
        <sz val="14"/>
        <rFont val="Angsana New"/>
        <family val="1"/>
      </rPr>
      <t xml:space="preserve">         12               </t>
    </r>
    <r>
      <rPr>
        <b/>
        <sz val="14"/>
        <rFont val="Angsana New"/>
        <family val="1"/>
      </rPr>
      <t xml:space="preserve">เดือน  </t>
    </r>
    <r>
      <rPr>
        <b/>
        <u val="single"/>
        <sz val="14"/>
        <rFont val="Angsana New"/>
        <family val="1"/>
      </rPr>
      <t xml:space="preserve">     มีนาคม             </t>
    </r>
    <r>
      <rPr>
        <b/>
        <sz val="14"/>
        <rFont val="Angsana New"/>
        <family val="1"/>
      </rPr>
      <t xml:space="preserve">   พ.ศ.</t>
    </r>
    <r>
      <rPr>
        <b/>
        <u val="single"/>
        <sz val="14"/>
        <rFont val="Angsana New"/>
        <family val="1"/>
      </rPr>
      <t xml:space="preserve">                 2561                                .</t>
    </r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</si>
  <si>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12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     มีนาคม  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    2561                               .</t>
    </r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</si>
  <si>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12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     มีนาคม 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    2561                               .</t>
    </r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</si>
  <si>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12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    มีนาคม 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    2561                               .</t>
    </r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</si>
  <si>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12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    มีนาคม  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    2561                               .</t>
    </r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</si>
  <si>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12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     มีนาคม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    2561                               .</t>
    </r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</si>
  <si>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     12  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มีนาคม  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  2561                                 .</t>
    </r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</si>
  <si>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  12        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 มีนาคม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 2561                                 .</t>
    </r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</si>
  <si>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 12     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  มีนาคม 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2561                                     .</t>
    </r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</si>
  <si>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 12         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มีนาคม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2561                                   .</t>
    </r>
  </si>
  <si>
    <r>
      <t>ประมาณการโดย</t>
    </r>
    <r>
      <rPr>
        <b/>
        <u val="single"/>
        <sz val="14"/>
        <rFont val="AngsanaUPC"/>
        <family val="1"/>
      </rPr>
      <t xml:space="preserve">  นายกรณ์พงศ์  ทองศรี                     </t>
    </r>
    <r>
      <rPr>
        <b/>
        <sz val="14"/>
        <rFont val="AngsanaUPC"/>
        <family val="1"/>
      </rPr>
      <t>เมื่อวันที่</t>
    </r>
    <r>
      <rPr>
        <b/>
        <u val="single"/>
        <sz val="14"/>
        <rFont val="AngsanaUPC"/>
        <family val="1"/>
      </rPr>
      <t xml:space="preserve">             12              </t>
    </r>
    <r>
      <rPr>
        <b/>
        <sz val="14"/>
        <rFont val="AngsanaUPC"/>
        <family val="1"/>
      </rPr>
      <t xml:space="preserve"> เดือน</t>
    </r>
    <r>
      <rPr>
        <b/>
        <u val="single"/>
        <sz val="14"/>
        <rFont val="AngsanaUPC"/>
        <family val="1"/>
      </rPr>
      <t xml:space="preserve">     มีนาคม      </t>
    </r>
    <r>
      <rPr>
        <b/>
        <sz val="14"/>
        <rFont val="AngsanaUPC"/>
        <family val="1"/>
      </rPr>
      <t xml:space="preserve"> พ.ศ.</t>
    </r>
    <r>
      <rPr>
        <b/>
        <u val="single"/>
        <sz val="14"/>
        <rFont val="AngsanaUPC"/>
        <family val="1"/>
      </rPr>
      <t xml:space="preserve">        2561                  .</t>
    </r>
  </si>
  <si>
    <r>
      <t xml:space="preserve">งาน   </t>
    </r>
    <r>
      <rPr>
        <sz val="16"/>
        <rFont val="Cordia New"/>
        <family val="2"/>
      </rPr>
      <t>คณะสถาปัตยกรรมศาสตร์และการออกแบบ         มหาวิทยาลัยเทคโนโลยีราชมงคลพระนค</t>
    </r>
    <r>
      <rPr>
        <b/>
        <sz val="16"/>
        <rFont val="Cordia New"/>
        <family val="2"/>
      </rPr>
      <t xml:space="preserve">ร        </t>
    </r>
  </si>
  <si>
    <t xml:space="preserve">    12  มีนาคม  2561</t>
  </si>
  <si>
    <r>
      <t xml:space="preserve">งาน   </t>
    </r>
    <r>
      <rPr>
        <sz val="16"/>
        <rFont val="Angsana New"/>
        <family val="1"/>
      </rPr>
      <t>คณะสถาปัตยกรรมศาสตร์และการออกแบบ         มหาวิทยาลัยเทคโนโลยีราชมงคลพระนค</t>
    </r>
    <r>
      <rPr>
        <b/>
        <sz val="16"/>
        <rFont val="Angsana New"/>
        <family val="1"/>
      </rPr>
      <t xml:space="preserve">ร        </t>
    </r>
  </si>
  <si>
    <t xml:space="preserve">  12   มีนาคม  2561</t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</si>
  <si>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12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     มีนาคม  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    2561                               .</t>
    </r>
  </si>
  <si>
    <r>
      <t>ประมาณการโดย</t>
    </r>
    <r>
      <rPr>
        <b/>
        <u val="single"/>
        <sz val="14"/>
        <rFont val="Angsana New"/>
        <family val="1"/>
      </rPr>
      <t xml:space="preserve">  นายกรณ์พงศ์  ทองศรี 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  12        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มีนาคม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2561                               .</t>
    </r>
  </si>
  <si>
    <t>เนื้อที่อาคารที่ทำการปรับปรุง    1,412.70   ตารางเมตร     เฉลี่ย    2,736.81  บาท/ตรม.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</si>
</sst>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\t&quot;р.&quot;#,##0_);\(\t&quot;р.&quot;#,##0\)"/>
    <numFmt numFmtId="212" formatCode="\t&quot;р.&quot;#,##0_);[Red]\(\t&quot;р.&quot;#,##0\)"/>
    <numFmt numFmtId="213" formatCode="\t&quot;р.&quot;#,##0.00_);\(\t&quot;р.&quot;#,##0.00\)"/>
    <numFmt numFmtId="214" formatCode="\t&quot;р.&quot;#,##0.00_);[Red]\(\t&quot;р.&quot;#,##0.00\)"/>
    <numFmt numFmtId="215" formatCode="_(* #,##0_);_(* \(#,##0\);_(* &quot;-&quot;??_);_(@_)"/>
    <numFmt numFmtId="216" formatCode="0.0"/>
    <numFmt numFmtId="217" formatCode="_-* #,##0.0_-;\-* #,##0.0_-;_-* &quot;-&quot;??_-;_-@_-"/>
    <numFmt numFmtId="218" formatCode="_-* #,##0_-;\-* #,##0_-;_-* &quot;-&quot;??_-;_-@_-"/>
    <numFmt numFmtId="219" formatCode="_(* #,##0.0_);_(* \(#,##0.0\);_(* &quot;-&quot;??_);_(@_)"/>
    <numFmt numFmtId="220" formatCode="_-* #,##0.0_-;\-* #,##0.0_-;_-* &quot;-&quot;?_-;_-@_-"/>
    <numFmt numFmtId="221" formatCode="_-* #,##0.000_-;\-* #,##0.000_-;_-* &quot;-&quot;??_-;_-@_-"/>
    <numFmt numFmtId="222" formatCode="_-* #,##0.0000_-;\-* #,##0.0000_-;_-* &quot;-&quot;??_-;_-@_-"/>
    <numFmt numFmtId="223" formatCode="General_)"/>
    <numFmt numFmtId="224" formatCode="_-* #,##0.000_-;\-* #,##0.000_-;_-* &quot;-&quot;???_-;_-@_-"/>
    <numFmt numFmtId="225" formatCode="_(* #,##0.0000_);_(* \(#,##0.0000\);_(* &quot;-&quot;??_);_(@_)"/>
    <numFmt numFmtId="226" formatCode="_-* #,##0.00000_-;\-* #,##0.00000_-;_-* &quot;-&quot;??_-;_-@_-"/>
    <numFmt numFmtId="227" formatCode="_(* #,##0.000000_);_(* \(#,##0.000000\);_(* &quot;-&quot;??_);_(@_)"/>
    <numFmt numFmtId="228" formatCode="_-* #,##0.000000_-;\-* #,##0.000000_-;_-* &quot;-&quot;??_-;_-@_-"/>
    <numFmt numFmtId="229" formatCode="_-* #,##0.0000000_-;\-* #,##0.0000000_-;_-* &quot;-&quot;??_-;_-@_-"/>
    <numFmt numFmtId="230" formatCode="_-* #,##0.00000000_-;\-* #,##0.00000000_-;_-* &quot;-&quot;??_-;_-@_-"/>
    <numFmt numFmtId="231" formatCode="_-* #,##0.0000_-;\-* #,##0.0000_-;_-* &quot;-&quot;????_-;_-@_-"/>
    <numFmt numFmtId="232" formatCode="_(* #,##0.0000_);_(* \(#,##0.0000\);_(* &quot;-&quot;????_);_(@_)"/>
    <numFmt numFmtId="233" formatCode="_-* #,##0.00000_-;\-* #,##0.00000_-;_-* &quot;-&quot;?????_-;_-@_-"/>
    <numFmt numFmtId="234" formatCode="[&lt;=99999999][$-D000000]0\-####\-####;[$-D000000]#\-####\-####"/>
    <numFmt numFmtId="235" formatCode="0.00_ ;\-0.00\ "/>
    <numFmt numFmtId="236" formatCode="#,##0.00_ ;\-#,##0.00\ "/>
    <numFmt numFmtId="237" formatCode="0.00000000"/>
    <numFmt numFmtId="238" formatCode="0.0000000"/>
    <numFmt numFmtId="239" formatCode="0.000000"/>
    <numFmt numFmtId="240" formatCode="0.00000"/>
    <numFmt numFmtId="241" formatCode="0.0000"/>
    <numFmt numFmtId="242" formatCode="[$-101041E]d\ mmmm\ yyyy;@"/>
    <numFmt numFmtId="243" formatCode="0.000"/>
    <numFmt numFmtId="244" formatCode="_-[$฿-41E]* #,##0.00_-;\-[$฿-41E]* #,##0.00_-;_-[$฿-41E]* &quot;-&quot;??_-;_-@_-"/>
  </numFmts>
  <fonts count="9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8"/>
      <name val="AngsanaUPC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sz val="12"/>
      <color indexed="8"/>
      <name val="Angsana New"/>
      <family val="1"/>
    </font>
    <font>
      <b/>
      <sz val="13"/>
      <name val="Angsana New"/>
      <family val="1"/>
    </font>
    <font>
      <b/>
      <sz val="12"/>
      <color indexed="8"/>
      <name val="Angsana New"/>
      <family val="1"/>
    </font>
    <font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3"/>
      <name val="AngsanaUPC"/>
      <family val="1"/>
    </font>
    <font>
      <sz val="12"/>
      <color indexed="8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2"/>
      <color indexed="8"/>
      <name val="AngsanaUPC"/>
      <family val="1"/>
    </font>
    <font>
      <b/>
      <sz val="13"/>
      <name val="AngsanaUPC"/>
      <family val="1"/>
    </font>
    <font>
      <sz val="10"/>
      <name val="Angsana New"/>
      <family val="1"/>
    </font>
    <font>
      <sz val="10"/>
      <name val="Albertus MT Lt"/>
      <family val="0"/>
    </font>
    <font>
      <b/>
      <sz val="16"/>
      <name val="Cord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5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6"/>
      <name val="Angsana New"/>
      <family val="1"/>
    </font>
    <font>
      <sz val="8"/>
      <name val="Angsana New"/>
      <family val="1"/>
    </font>
    <font>
      <u val="single"/>
      <sz val="8"/>
      <name val="Angsana New"/>
      <family val="1"/>
    </font>
    <font>
      <sz val="15.5"/>
      <name val="Angsana New"/>
      <family val="1"/>
    </font>
    <font>
      <b/>
      <sz val="17"/>
      <name val="Angsana New"/>
      <family val="1"/>
    </font>
    <font>
      <sz val="15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2"/>
      <color indexed="10"/>
      <name val="Angsana New"/>
      <family val="1"/>
    </font>
    <font>
      <sz val="10"/>
      <color indexed="10"/>
      <name val="Cordia New"/>
      <family val="2"/>
    </font>
    <font>
      <sz val="10"/>
      <color indexed="10"/>
      <name val="Angsana New"/>
      <family val="1"/>
    </font>
    <font>
      <sz val="14"/>
      <color indexed="4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ngsana New"/>
      <family val="1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rgb="FFFF0000"/>
      <name val="Angsana New"/>
      <family val="1"/>
    </font>
    <font>
      <sz val="10"/>
      <color rgb="FFFF0000"/>
      <name val="Cordia New"/>
      <family val="2"/>
    </font>
    <font>
      <sz val="10"/>
      <color rgb="FFFF0000"/>
      <name val="Angsana New"/>
      <family val="1"/>
    </font>
    <font>
      <sz val="14"/>
      <color rgb="FF3333FF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4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3" fillId="0" borderId="0">
      <alignment/>
      <protection/>
    </xf>
  </cellStyleXfs>
  <cellXfs count="790">
    <xf numFmtId="0" fontId="0" fillId="0" borderId="0" xfId="0" applyAlignment="1">
      <alignment/>
    </xf>
    <xf numFmtId="43" fontId="6" fillId="0" borderId="10" xfId="42" applyFont="1" applyFill="1" applyBorder="1" applyAlignment="1">
      <alignment horizontal="center" vertical="top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218" fontId="6" fillId="0" borderId="10" xfId="42" applyNumberFormat="1" applyFont="1" applyFill="1" applyBorder="1" applyAlignment="1">
      <alignment horizontal="right" vertical="top"/>
    </xf>
    <xf numFmtId="43" fontId="14" fillId="0" borderId="10" xfId="42" applyFont="1" applyFill="1" applyBorder="1" applyAlignment="1">
      <alignment horizontal="center" vertical="top"/>
    </xf>
    <xf numFmtId="198" fontId="6" fillId="0" borderId="10" xfId="44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2" fillId="19" borderId="13" xfId="0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horizontal="center"/>
    </xf>
    <xf numFmtId="43" fontId="12" fillId="19" borderId="13" xfId="42" applyFont="1" applyFill="1" applyBorder="1" applyAlignment="1">
      <alignment horizontal="right" vertical="center"/>
    </xf>
    <xf numFmtId="43" fontId="14" fillId="19" borderId="13" xfId="42" applyFont="1" applyFill="1" applyBorder="1" applyAlignment="1">
      <alignment horizontal="center"/>
    </xf>
    <xf numFmtId="43" fontId="12" fillId="19" borderId="13" xfId="42" applyFont="1" applyFill="1" applyBorder="1" applyAlignment="1">
      <alignment horizontal="center" vertical="center"/>
    </xf>
    <xf numFmtId="198" fontId="12" fillId="19" borderId="13" xfId="44" applyFont="1" applyFill="1" applyBorder="1" applyAlignment="1">
      <alignment horizontal="center" vertical="center"/>
    </xf>
    <xf numFmtId="43" fontId="13" fillId="19" borderId="13" xfId="42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3" fontId="12" fillId="0" borderId="0" xfId="42" applyFont="1" applyFill="1" applyBorder="1" applyAlignment="1">
      <alignment horizontal="right" vertical="center"/>
    </xf>
    <xf numFmtId="43" fontId="14" fillId="0" borderId="0" xfId="42" applyFont="1" applyFill="1" applyBorder="1" applyAlignment="1">
      <alignment horizontal="center"/>
    </xf>
    <xf numFmtId="43" fontId="12" fillId="0" borderId="0" xfId="42" applyFont="1" applyFill="1" applyBorder="1" applyAlignment="1">
      <alignment horizontal="center" vertical="center"/>
    </xf>
    <xf numFmtId="198" fontId="12" fillId="0" borderId="0" xfId="44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3" fontId="7" fillId="0" borderId="0" xfId="0" applyNumberFormat="1" applyFont="1" applyAlignment="1">
      <alignment/>
    </xf>
    <xf numFmtId="43" fontId="6" fillId="0" borderId="10" xfId="42" applyFont="1" applyFill="1" applyBorder="1" applyAlignment="1">
      <alignment horizontal="center" vertical="center"/>
    </xf>
    <xf numFmtId="43" fontId="83" fillId="0" borderId="10" xfId="42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43" fontId="14" fillId="0" borderId="10" xfId="42" applyFont="1" applyFill="1" applyBorder="1" applyAlignment="1">
      <alignment horizontal="right"/>
    </xf>
    <xf numFmtId="43" fontId="14" fillId="0" borderId="10" xfId="42" applyFont="1" applyFill="1" applyBorder="1" applyAlignment="1">
      <alignment horizontal="center"/>
    </xf>
    <xf numFmtId="43" fontId="14" fillId="0" borderId="16" xfId="42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/>
    </xf>
    <xf numFmtId="43" fontId="12" fillId="0" borderId="17" xfId="42" applyFont="1" applyFill="1" applyBorder="1" applyAlignment="1">
      <alignment horizontal="right" vertical="center"/>
    </xf>
    <xf numFmtId="43" fontId="14" fillId="0" borderId="17" xfId="42" applyFont="1" applyFill="1" applyBorder="1" applyAlignment="1">
      <alignment horizontal="center"/>
    </xf>
    <xf numFmtId="43" fontId="12" fillId="0" borderId="17" xfId="42" applyFont="1" applyFill="1" applyBorder="1" applyAlignment="1">
      <alignment horizontal="center" vertical="center"/>
    </xf>
    <xf numFmtId="198" fontId="12" fillId="0" borderId="17" xfId="44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3" fontId="14" fillId="0" borderId="0" xfId="42" applyFont="1" applyFill="1" applyBorder="1" applyAlignment="1">
      <alignment horizontal="right"/>
    </xf>
    <xf numFmtId="43" fontId="6" fillId="0" borderId="0" xfId="42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43" fontId="6" fillId="0" borderId="0" xfId="42" applyFont="1" applyFill="1" applyBorder="1" applyAlignment="1">
      <alignment horizontal="right"/>
    </xf>
    <xf numFmtId="43" fontId="14" fillId="0" borderId="0" xfId="42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43" fontId="23" fillId="0" borderId="14" xfId="42" applyFont="1" applyFill="1" applyBorder="1" applyAlignment="1">
      <alignment horizontal="right"/>
    </xf>
    <xf numFmtId="43" fontId="23" fillId="0" borderId="14" xfId="42" applyFont="1" applyFill="1" applyBorder="1" applyAlignment="1">
      <alignment horizontal="center"/>
    </xf>
    <xf numFmtId="43" fontId="23" fillId="0" borderId="14" xfId="42" applyFont="1" applyFill="1" applyBorder="1" applyAlignment="1">
      <alignment/>
    </xf>
    <xf numFmtId="43" fontId="25" fillId="0" borderId="14" xfId="42" applyFont="1" applyFill="1" applyBorder="1" applyAlignment="1">
      <alignment/>
    </xf>
    <xf numFmtId="43" fontId="26" fillId="0" borderId="14" xfId="42" applyFont="1" applyFill="1" applyBorder="1" applyAlignment="1">
      <alignment/>
    </xf>
    <xf numFmtId="0" fontId="25" fillId="0" borderId="14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218" fontId="25" fillId="0" borderId="10" xfId="42" applyNumberFormat="1" applyFont="1" applyFill="1" applyBorder="1" applyAlignment="1">
      <alignment horizontal="right" vertical="center"/>
    </xf>
    <xf numFmtId="43" fontId="23" fillId="0" borderId="10" xfId="42" applyFont="1" applyFill="1" applyBorder="1" applyAlignment="1">
      <alignment horizontal="center"/>
    </xf>
    <xf numFmtId="43" fontId="25" fillId="0" borderId="10" xfId="42" applyFont="1" applyFill="1" applyBorder="1" applyAlignment="1">
      <alignment horizontal="center" vertical="center"/>
    </xf>
    <xf numFmtId="198" fontId="25" fillId="0" borderId="10" xfId="44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top"/>
    </xf>
    <xf numFmtId="218" fontId="25" fillId="0" borderId="10" xfId="42" applyNumberFormat="1" applyFont="1" applyFill="1" applyBorder="1" applyAlignment="1">
      <alignment horizontal="right" vertical="top"/>
    </xf>
    <xf numFmtId="43" fontId="23" fillId="0" borderId="10" xfId="42" applyFont="1" applyFill="1" applyBorder="1" applyAlignment="1">
      <alignment horizontal="center" vertical="top"/>
    </xf>
    <xf numFmtId="43" fontId="25" fillId="0" borderId="10" xfId="42" applyFont="1" applyFill="1" applyBorder="1" applyAlignment="1">
      <alignment horizontal="center" vertical="top"/>
    </xf>
    <xf numFmtId="198" fontId="25" fillId="0" borderId="10" xfId="44" applyFont="1" applyFill="1" applyBorder="1" applyAlignment="1">
      <alignment horizontal="center" vertical="top"/>
    </xf>
    <xf numFmtId="0" fontId="25" fillId="0" borderId="1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22" fillId="19" borderId="13" xfId="0" applyFont="1" applyFill="1" applyBorder="1" applyAlignment="1">
      <alignment horizontal="center" vertical="center"/>
    </xf>
    <xf numFmtId="0" fontId="24" fillId="19" borderId="13" xfId="0" applyFont="1" applyFill="1" applyBorder="1" applyAlignment="1">
      <alignment horizontal="center"/>
    </xf>
    <xf numFmtId="43" fontId="22" fillId="19" borderId="13" xfId="42" applyFont="1" applyFill="1" applyBorder="1" applyAlignment="1">
      <alignment horizontal="right" vertical="center"/>
    </xf>
    <xf numFmtId="43" fontId="23" fillId="19" borderId="13" xfId="42" applyFont="1" applyFill="1" applyBorder="1" applyAlignment="1">
      <alignment horizontal="center"/>
    </xf>
    <xf numFmtId="43" fontId="22" fillId="19" borderId="13" xfId="42" applyFont="1" applyFill="1" applyBorder="1" applyAlignment="1">
      <alignment horizontal="center" vertical="center"/>
    </xf>
    <xf numFmtId="198" fontId="22" fillId="19" borderId="13" xfId="44" applyFont="1" applyFill="1" applyBorder="1" applyAlignment="1">
      <alignment horizontal="center" vertical="center"/>
    </xf>
    <xf numFmtId="43" fontId="24" fillId="19" borderId="13" xfId="42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/>
    </xf>
    <xf numFmtId="43" fontId="22" fillId="0" borderId="17" xfId="42" applyFont="1" applyFill="1" applyBorder="1" applyAlignment="1">
      <alignment horizontal="right" vertical="center"/>
    </xf>
    <xf numFmtId="43" fontId="23" fillId="0" borderId="17" xfId="42" applyFont="1" applyFill="1" applyBorder="1" applyAlignment="1">
      <alignment horizontal="center"/>
    </xf>
    <xf numFmtId="43" fontId="22" fillId="0" borderId="17" xfId="42" applyFont="1" applyFill="1" applyBorder="1" applyAlignment="1">
      <alignment horizontal="center" vertical="center"/>
    </xf>
    <xf numFmtId="198" fontId="22" fillId="0" borderId="17" xfId="44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43" fontId="22" fillId="0" borderId="0" xfId="42" applyFont="1" applyFill="1" applyBorder="1" applyAlignment="1">
      <alignment horizontal="right" vertical="center"/>
    </xf>
    <xf numFmtId="43" fontId="23" fillId="0" borderId="0" xfId="42" applyFont="1" applyFill="1" applyBorder="1" applyAlignment="1">
      <alignment horizontal="center"/>
    </xf>
    <xf numFmtId="43" fontId="22" fillId="0" borderId="0" xfId="42" applyFont="1" applyFill="1" applyBorder="1" applyAlignment="1">
      <alignment horizontal="center" vertical="center"/>
    </xf>
    <xf numFmtId="198" fontId="22" fillId="0" borderId="0" xfId="44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3" fontId="23" fillId="0" borderId="0" xfId="42" applyFont="1" applyFill="1" applyBorder="1" applyAlignment="1">
      <alignment horizontal="right"/>
    </xf>
    <xf numFmtId="43" fontId="25" fillId="0" borderId="0" xfId="42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43" fontId="25" fillId="0" borderId="0" xfId="42" applyFont="1" applyFill="1" applyBorder="1" applyAlignment="1">
      <alignment horizontal="right"/>
    </xf>
    <xf numFmtId="43" fontId="23" fillId="0" borderId="0" xfId="42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43" fontId="19" fillId="0" borderId="0" xfId="0" applyNumberFormat="1" applyFont="1" applyAlignment="1">
      <alignment/>
    </xf>
    <xf numFmtId="0" fontId="16" fillId="0" borderId="18" xfId="0" applyFont="1" applyBorder="1" applyAlignment="1">
      <alignment horizontal="center"/>
    </xf>
    <xf numFmtId="43" fontId="16" fillId="0" borderId="18" xfId="42" applyFont="1" applyBorder="1" applyAlignment="1">
      <alignment/>
    </xf>
    <xf numFmtId="43" fontId="14" fillId="0" borderId="18" xfId="42" applyNumberFormat="1" applyFont="1" applyBorder="1" applyAlignment="1">
      <alignment/>
    </xf>
    <xf numFmtId="43" fontId="14" fillId="0" borderId="18" xfId="42" applyFont="1" applyBorder="1" applyAlignment="1">
      <alignment horizontal="center"/>
    </xf>
    <xf numFmtId="43" fontId="14" fillId="0" borderId="18" xfId="42" applyFont="1" applyFill="1" applyBorder="1" applyAlignment="1">
      <alignment/>
    </xf>
    <xf numFmtId="43" fontId="6" fillId="33" borderId="18" xfId="42" applyFont="1" applyFill="1" applyBorder="1" applyAlignment="1">
      <alignment/>
    </xf>
    <xf numFmtId="43" fontId="14" fillId="0" borderId="18" xfId="42" applyFont="1" applyBorder="1" applyAlignment="1">
      <alignment/>
    </xf>
    <xf numFmtId="43" fontId="6" fillId="0" borderId="18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/>
    </xf>
    <xf numFmtId="43" fontId="16" fillId="0" borderId="19" xfId="42" applyFont="1" applyBorder="1" applyAlignment="1">
      <alignment/>
    </xf>
    <xf numFmtId="43" fontId="14" fillId="0" borderId="19" xfId="42" applyNumberFormat="1" applyFont="1" applyBorder="1" applyAlignment="1">
      <alignment/>
    </xf>
    <xf numFmtId="43" fontId="14" fillId="0" borderId="19" xfId="42" applyFont="1" applyBorder="1" applyAlignment="1">
      <alignment horizontal="center"/>
    </xf>
    <xf numFmtId="43" fontId="14" fillId="0" borderId="20" xfId="42" applyFont="1" applyFill="1" applyBorder="1" applyAlignment="1">
      <alignment/>
    </xf>
    <xf numFmtId="43" fontId="14" fillId="0" borderId="19" xfId="42" applyFont="1" applyFill="1" applyBorder="1" applyAlignment="1">
      <alignment/>
    </xf>
    <xf numFmtId="43" fontId="14" fillId="34" borderId="20" xfId="42" applyFont="1" applyFill="1" applyBorder="1" applyAlignment="1">
      <alignment/>
    </xf>
    <xf numFmtId="43" fontId="6" fillId="33" borderId="19" xfId="42" applyFont="1" applyFill="1" applyBorder="1" applyAlignment="1">
      <alignment/>
    </xf>
    <xf numFmtId="43" fontId="14" fillId="0" borderId="19" xfId="42" applyFont="1" applyBorder="1" applyAlignment="1">
      <alignment/>
    </xf>
    <xf numFmtId="43" fontId="6" fillId="0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43" fontId="83" fillId="0" borderId="20" xfId="42" applyFont="1" applyFill="1" applyBorder="1" applyAlignment="1">
      <alignment/>
    </xf>
    <xf numFmtId="0" fontId="6" fillId="19" borderId="13" xfId="0" applyFont="1" applyFill="1" applyBorder="1" applyAlignment="1">
      <alignment/>
    </xf>
    <xf numFmtId="43" fontId="13" fillId="19" borderId="13" xfId="0" applyNumberFormat="1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43" fontId="16" fillId="0" borderId="15" xfId="42" applyFont="1" applyFill="1" applyBorder="1" applyAlignment="1" quotePrefix="1">
      <alignment horizontal="left"/>
    </xf>
    <xf numFmtId="43" fontId="14" fillId="0" borderId="15" xfId="42" applyNumberFormat="1" applyFont="1" applyFill="1" applyBorder="1" applyAlignment="1">
      <alignment/>
    </xf>
    <xf numFmtId="43" fontId="14" fillId="0" borderId="15" xfId="42" applyFont="1" applyFill="1" applyBorder="1" applyAlignment="1">
      <alignment horizontal="center"/>
    </xf>
    <xf numFmtId="43" fontId="14" fillId="0" borderId="21" xfId="42" applyFont="1" applyFill="1" applyBorder="1" applyAlignment="1">
      <alignment/>
    </xf>
    <xf numFmtId="43" fontId="14" fillId="0" borderId="15" xfId="42" applyFont="1" applyFill="1" applyBorder="1" applyAlignment="1">
      <alignment/>
    </xf>
    <xf numFmtId="43" fontId="6" fillId="0" borderId="15" xfId="42" applyFont="1" applyFill="1" applyBorder="1" applyAlignment="1">
      <alignment/>
    </xf>
    <xf numFmtId="43" fontId="16" fillId="0" borderId="15" xfId="42" applyFont="1" applyFill="1" applyBorder="1" applyAlignment="1">
      <alignment/>
    </xf>
    <xf numFmtId="43" fontId="14" fillId="0" borderId="21" xfId="42" applyFont="1" applyFill="1" applyBorder="1" applyAlignment="1" quotePrefix="1">
      <alignment horizontal="left"/>
    </xf>
    <xf numFmtId="0" fontId="6" fillId="33" borderId="10" xfId="0" applyFont="1" applyFill="1" applyBorder="1" applyAlignment="1">
      <alignment horizontal="center"/>
    </xf>
    <xf numFmtId="43" fontId="14" fillId="0" borderId="16" xfId="42" applyFont="1" applyBorder="1" applyAlignment="1" quotePrefix="1">
      <alignment/>
    </xf>
    <xf numFmtId="43" fontId="14" fillId="0" borderId="10" xfId="42" applyFont="1" applyBorder="1" applyAlignment="1">
      <alignment/>
    </xf>
    <xf numFmtId="43" fontId="14" fillId="0" borderId="10" xfId="42" applyFont="1" applyBorder="1" applyAlignment="1">
      <alignment horizontal="center"/>
    </xf>
    <xf numFmtId="43" fontId="14" fillId="0" borderId="16" xfId="42" applyNumberFormat="1" applyFont="1" applyFill="1" applyBorder="1" applyAlignment="1">
      <alignment/>
    </xf>
    <xf numFmtId="43" fontId="14" fillId="0" borderId="10" xfId="42" applyFont="1" applyFill="1" applyBorder="1" applyAlignment="1">
      <alignment/>
    </xf>
    <xf numFmtId="43" fontId="6" fillId="33" borderId="10" xfId="42" applyFont="1" applyFill="1" applyBorder="1" applyAlignment="1">
      <alignment/>
    </xf>
    <xf numFmtId="0" fontId="14" fillId="19" borderId="13" xfId="0" applyFont="1" applyFill="1" applyBorder="1" applyAlignment="1">
      <alignment horizontal="center"/>
    </xf>
    <xf numFmtId="43" fontId="16" fillId="19" borderId="13" xfId="42" applyFont="1" applyFill="1" applyBorder="1" applyAlignment="1">
      <alignment horizontal="center"/>
    </xf>
    <xf numFmtId="43" fontId="14" fillId="19" borderId="13" xfId="42" applyNumberFormat="1" applyFont="1" applyFill="1" applyBorder="1" applyAlignment="1">
      <alignment/>
    </xf>
    <xf numFmtId="43" fontId="14" fillId="19" borderId="13" xfId="42" applyFont="1" applyFill="1" applyBorder="1" applyAlignment="1">
      <alignment/>
    </xf>
    <xf numFmtId="43" fontId="6" fillId="19" borderId="13" xfId="42" applyFont="1" applyFill="1" applyBorder="1" applyAlignment="1">
      <alignment/>
    </xf>
    <xf numFmtId="43" fontId="16" fillId="19" borderId="13" xfId="42" applyFont="1" applyFill="1" applyBorder="1" applyAlignment="1">
      <alignment/>
    </xf>
    <xf numFmtId="0" fontId="6" fillId="19" borderId="13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/>
    </xf>
    <xf numFmtId="43" fontId="16" fillId="0" borderId="18" xfId="42" applyFont="1" applyFill="1" applyBorder="1" applyAlignment="1" quotePrefix="1">
      <alignment horizontal="left"/>
    </xf>
    <xf numFmtId="43" fontId="14" fillId="0" borderId="18" xfId="42" applyNumberFormat="1" applyFont="1" applyFill="1" applyBorder="1" applyAlignment="1">
      <alignment/>
    </xf>
    <xf numFmtId="43" fontId="14" fillId="0" borderId="18" xfId="42" applyFont="1" applyFill="1" applyBorder="1" applyAlignment="1">
      <alignment horizontal="center"/>
    </xf>
    <xf numFmtId="43" fontId="14" fillId="0" borderId="22" xfId="42" applyFont="1" applyFill="1" applyBorder="1" applyAlignment="1">
      <alignment/>
    </xf>
    <xf numFmtId="43" fontId="6" fillId="0" borderId="18" xfId="42" applyFont="1" applyFill="1" applyBorder="1" applyAlignment="1">
      <alignment/>
    </xf>
    <xf numFmtId="43" fontId="16" fillId="0" borderId="18" xfId="42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15" fillId="19" borderId="13" xfId="0" applyFont="1" applyFill="1" applyBorder="1" applyAlignment="1">
      <alignment horizontal="center" vertical="center"/>
    </xf>
    <xf numFmtId="0" fontId="13" fillId="19" borderId="23" xfId="0" applyFont="1" applyFill="1" applyBorder="1" applyAlignment="1">
      <alignment horizontal="center" vertical="center"/>
    </xf>
    <xf numFmtId="43" fontId="15" fillId="19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/>
    </xf>
    <xf numFmtId="43" fontId="14" fillId="0" borderId="10" xfId="42" applyFont="1" applyFill="1" applyBorder="1" applyAlignment="1" quotePrefix="1">
      <alignment horizontal="left"/>
    </xf>
    <xf numFmtId="218" fontId="14" fillId="0" borderId="10" xfId="42" applyNumberFormat="1" applyFont="1" applyFill="1" applyBorder="1" applyAlignment="1">
      <alignment/>
    </xf>
    <xf numFmtId="43" fontId="14" fillId="34" borderId="16" xfId="42" applyFont="1" applyFill="1" applyBorder="1" applyAlignment="1">
      <alignment/>
    </xf>
    <xf numFmtId="43" fontId="6" fillId="0" borderId="10" xfId="42" applyFont="1" applyFill="1" applyBorder="1" applyAlignment="1">
      <alignment/>
    </xf>
    <xf numFmtId="43" fontId="16" fillId="19" borderId="13" xfId="42" applyFont="1" applyFill="1" applyBorder="1" applyAlignment="1" quotePrefix="1">
      <alignment horizontal="center"/>
    </xf>
    <xf numFmtId="43" fontId="14" fillId="19" borderId="23" xfId="42" applyFont="1" applyFill="1" applyBorder="1" applyAlignment="1">
      <alignment/>
    </xf>
    <xf numFmtId="0" fontId="14" fillId="19" borderId="15" xfId="0" applyFont="1" applyFill="1" applyBorder="1" applyAlignment="1">
      <alignment horizontal="center"/>
    </xf>
    <xf numFmtId="43" fontId="16" fillId="19" borderId="15" xfId="42" applyFont="1" applyFill="1" applyBorder="1" applyAlignment="1" quotePrefix="1">
      <alignment horizontal="center"/>
    </xf>
    <xf numFmtId="43" fontId="14" fillId="19" borderId="15" xfId="42" applyNumberFormat="1" applyFont="1" applyFill="1" applyBorder="1" applyAlignment="1">
      <alignment/>
    </xf>
    <xf numFmtId="43" fontId="14" fillId="19" borderId="15" xfId="42" applyFont="1" applyFill="1" applyBorder="1" applyAlignment="1">
      <alignment horizontal="center"/>
    </xf>
    <xf numFmtId="43" fontId="14" fillId="19" borderId="21" xfId="42" applyFont="1" applyFill="1" applyBorder="1" applyAlignment="1">
      <alignment/>
    </xf>
    <xf numFmtId="43" fontId="14" fillId="19" borderId="15" xfId="42" applyFont="1" applyFill="1" applyBorder="1" applyAlignment="1">
      <alignment/>
    </xf>
    <xf numFmtId="43" fontId="6" fillId="19" borderId="15" xfId="42" applyFont="1" applyFill="1" applyBorder="1" applyAlignment="1">
      <alignment/>
    </xf>
    <xf numFmtId="43" fontId="16" fillId="19" borderId="15" xfId="42" applyFont="1" applyFill="1" applyBorder="1" applyAlignment="1">
      <alignment/>
    </xf>
    <xf numFmtId="0" fontId="6" fillId="19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3" fontId="16" fillId="0" borderId="10" xfId="42" applyFont="1" applyFill="1" applyBorder="1" applyAlignment="1">
      <alignment/>
    </xf>
    <xf numFmtId="43" fontId="14" fillId="0" borderId="10" xfId="42" applyNumberFormat="1" applyFont="1" applyFill="1" applyBorder="1" applyAlignment="1">
      <alignment/>
    </xf>
    <xf numFmtId="43" fontId="14" fillId="0" borderId="24" xfId="42" applyFont="1" applyFill="1" applyBorder="1" applyAlignment="1">
      <alignment/>
    </xf>
    <xf numFmtId="43" fontId="14" fillId="0" borderId="14" xfId="42" applyFont="1" applyFill="1" applyBorder="1" applyAlignment="1">
      <alignment/>
    </xf>
    <xf numFmtId="43" fontId="6" fillId="0" borderId="14" xfId="42" applyFont="1" applyFill="1" applyBorder="1" applyAlignment="1">
      <alignment/>
    </xf>
    <xf numFmtId="0" fontId="14" fillId="0" borderId="19" xfId="0" applyFont="1" applyBorder="1" applyAlignment="1">
      <alignment horizontal="center"/>
    </xf>
    <xf numFmtId="43" fontId="14" fillId="0" borderId="14" xfId="42" applyFont="1" applyBorder="1" applyAlignment="1">
      <alignment/>
    </xf>
    <xf numFmtId="43" fontId="14" fillId="0" borderId="14" xfId="42" applyFont="1" applyBorder="1" applyAlignment="1">
      <alignment horizontal="center"/>
    </xf>
    <xf numFmtId="43" fontId="14" fillId="0" borderId="24" xfId="42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43" fontId="14" fillId="0" borderId="20" xfId="42" applyFont="1" applyBorder="1" applyAlignment="1" quotePrefix="1">
      <alignment/>
    </xf>
    <xf numFmtId="43" fontId="14" fillId="0" borderId="20" xfId="42" applyNumberFormat="1" applyFont="1" applyFill="1" applyBorder="1" applyAlignment="1">
      <alignment/>
    </xf>
    <xf numFmtId="43" fontId="6" fillId="33" borderId="14" xfId="42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43" fontId="14" fillId="0" borderId="18" xfId="42" applyFont="1" applyFill="1" applyBorder="1" applyAlignment="1" quotePrefix="1">
      <alignment horizontal="left"/>
    </xf>
    <xf numFmtId="218" fontId="14" fillId="0" borderId="18" xfId="42" applyNumberFormat="1" applyFont="1" applyFill="1" applyBorder="1" applyAlignment="1">
      <alignment/>
    </xf>
    <xf numFmtId="43" fontId="14" fillId="34" borderId="22" xfId="42" applyFont="1" applyFill="1" applyBorder="1" applyAlignment="1">
      <alignment/>
    </xf>
    <xf numFmtId="43" fontId="14" fillId="0" borderId="11" xfId="42" applyFont="1" applyFill="1" applyBorder="1" applyAlignment="1">
      <alignment/>
    </xf>
    <xf numFmtId="0" fontId="7" fillId="0" borderId="17" xfId="0" applyFont="1" applyBorder="1" applyAlignment="1">
      <alignment/>
    </xf>
    <xf numFmtId="43" fontId="14" fillId="34" borderId="24" xfId="42" applyFont="1" applyFill="1" applyBorder="1" applyAlignment="1">
      <alignment/>
    </xf>
    <xf numFmtId="0" fontId="7" fillId="0" borderId="0" xfId="0" applyFont="1" applyBorder="1" applyAlignment="1">
      <alignment/>
    </xf>
    <xf numFmtId="43" fontId="14" fillId="0" borderId="25" xfId="42" applyFont="1" applyBorder="1" applyAlignment="1" quotePrefix="1">
      <alignment/>
    </xf>
    <xf numFmtId="43" fontId="14" fillId="0" borderId="25" xfId="42" applyNumberFormat="1" applyFont="1" applyFill="1" applyBorder="1" applyAlignment="1">
      <alignment/>
    </xf>
    <xf numFmtId="43" fontId="14" fillId="0" borderId="25" xfId="42" applyFont="1" applyBorder="1" applyAlignment="1">
      <alignment horizontal="center"/>
    </xf>
    <xf numFmtId="43" fontId="14" fillId="0" borderId="26" xfId="42" applyFont="1" applyFill="1" applyBorder="1" applyAlignment="1">
      <alignment/>
    </xf>
    <xf numFmtId="43" fontId="14" fillId="0" borderId="25" xfId="42" applyFont="1" applyFill="1" applyBorder="1" applyAlignment="1">
      <alignment/>
    </xf>
    <xf numFmtId="43" fontId="6" fillId="33" borderId="25" xfId="42" applyFont="1" applyFill="1" applyBorder="1" applyAlignment="1">
      <alignment/>
    </xf>
    <xf numFmtId="43" fontId="14" fillId="0" borderId="25" xfId="42" applyFont="1" applyBorder="1" applyAlignment="1">
      <alignment/>
    </xf>
    <xf numFmtId="43" fontId="14" fillId="34" borderId="21" xfId="42" applyFont="1" applyFill="1" applyBorder="1" applyAlignment="1" quotePrefix="1">
      <alignment horizontal="left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19" borderId="13" xfId="0" applyFont="1" applyFill="1" applyBorder="1" applyAlignment="1">
      <alignment horizontal="center"/>
    </xf>
    <xf numFmtId="43" fontId="13" fillId="19" borderId="13" xfId="42" applyFont="1" applyFill="1" applyBorder="1" applyAlignment="1">
      <alignment horizontal="center"/>
    </xf>
    <xf numFmtId="43" fontId="6" fillId="19" borderId="13" xfId="42" applyNumberFormat="1" applyFont="1" applyFill="1" applyBorder="1" applyAlignment="1">
      <alignment/>
    </xf>
    <xf numFmtId="43" fontId="6" fillId="19" borderId="13" xfId="42" applyFont="1" applyFill="1" applyBorder="1" applyAlignment="1">
      <alignment horizontal="center"/>
    </xf>
    <xf numFmtId="43" fontId="16" fillId="19" borderId="13" xfId="42" applyNumberFormat="1" applyFont="1" applyFill="1" applyBorder="1" applyAlignment="1">
      <alignment/>
    </xf>
    <xf numFmtId="0" fontId="14" fillId="19" borderId="11" xfId="0" applyFont="1" applyFill="1" applyBorder="1" applyAlignment="1">
      <alignment horizontal="center"/>
    </xf>
    <xf numFmtId="43" fontId="16" fillId="19" borderId="11" xfId="42" applyFont="1" applyFill="1" applyBorder="1" applyAlignment="1" quotePrefix="1">
      <alignment horizontal="center"/>
    </xf>
    <xf numFmtId="43" fontId="14" fillId="19" borderId="11" xfId="42" applyNumberFormat="1" applyFont="1" applyFill="1" applyBorder="1" applyAlignment="1">
      <alignment/>
    </xf>
    <xf numFmtId="43" fontId="14" fillId="19" borderId="11" xfId="42" applyFont="1" applyFill="1" applyBorder="1" applyAlignment="1">
      <alignment horizontal="center"/>
    </xf>
    <xf numFmtId="43" fontId="14" fillId="19" borderId="27" xfId="42" applyFont="1" applyFill="1" applyBorder="1" applyAlignment="1">
      <alignment/>
    </xf>
    <xf numFmtId="43" fontId="14" fillId="19" borderId="11" xfId="42" applyFont="1" applyFill="1" applyBorder="1" applyAlignment="1">
      <alignment/>
    </xf>
    <xf numFmtId="43" fontId="6" fillId="19" borderId="11" xfId="42" applyFont="1" applyFill="1" applyBorder="1" applyAlignment="1">
      <alignment/>
    </xf>
    <xf numFmtId="43" fontId="16" fillId="19" borderId="11" xfId="42" applyFont="1" applyFill="1" applyBorder="1" applyAlignment="1">
      <alignment/>
    </xf>
    <xf numFmtId="0" fontId="6" fillId="19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/>
    </xf>
    <xf numFmtId="43" fontId="13" fillId="0" borderId="18" xfId="42" applyFont="1" applyFill="1" applyBorder="1" applyAlignment="1">
      <alignment/>
    </xf>
    <xf numFmtId="43" fontId="6" fillId="0" borderId="18" xfId="42" applyFont="1" applyFill="1" applyBorder="1" applyAlignment="1">
      <alignment horizontal="center"/>
    </xf>
    <xf numFmtId="43" fontId="14" fillId="0" borderId="10" xfId="42" applyFont="1" applyBorder="1" applyAlignment="1" quotePrefix="1">
      <alignment/>
    </xf>
    <xf numFmtId="43" fontId="14" fillId="0" borderId="16" xfId="42" applyFont="1" applyFill="1" applyBorder="1" applyAlignment="1">
      <alignment horizontal="left"/>
    </xf>
    <xf numFmtId="43" fontId="14" fillId="0" borderId="10" xfId="42" applyFont="1" applyFill="1" applyBorder="1" applyAlignment="1">
      <alignment horizontal="left"/>
    </xf>
    <xf numFmtId="43" fontId="14" fillId="0" borderId="10" xfId="42" applyNumberFormat="1" applyFont="1" applyBorder="1" applyAlignment="1">
      <alignment/>
    </xf>
    <xf numFmtId="0" fontId="6" fillId="0" borderId="18" xfId="0" applyFont="1" applyFill="1" applyBorder="1" applyAlignment="1">
      <alignment horizontal="center"/>
    </xf>
    <xf numFmtId="43" fontId="13" fillId="0" borderId="22" xfId="42" applyFont="1" applyFill="1" applyBorder="1" applyAlignment="1">
      <alignment/>
    </xf>
    <xf numFmtId="43" fontId="13" fillId="0" borderId="28" xfId="42" applyFont="1" applyFill="1" applyBorder="1" applyAlignment="1">
      <alignment/>
    </xf>
    <xf numFmtId="43" fontId="13" fillId="0" borderId="29" xfId="42" applyFont="1" applyFill="1" applyBorder="1" applyAlignment="1">
      <alignment/>
    </xf>
    <xf numFmtId="43" fontId="13" fillId="0" borderId="16" xfId="42" applyFont="1" applyFill="1" applyBorder="1" applyAlignment="1">
      <alignment/>
    </xf>
    <xf numFmtId="43" fontId="13" fillId="33" borderId="30" xfId="42" applyFont="1" applyFill="1" applyBorder="1" applyAlignment="1">
      <alignment/>
    </xf>
    <xf numFmtId="43" fontId="6" fillId="33" borderId="31" xfId="42" applyFont="1" applyFill="1" applyBorder="1" applyAlignment="1">
      <alignment horizontal="left"/>
    </xf>
    <xf numFmtId="43" fontId="6" fillId="33" borderId="16" xfId="42" applyNumberFormat="1" applyFont="1" applyFill="1" applyBorder="1" applyAlignment="1">
      <alignment horizontal="right"/>
    </xf>
    <xf numFmtId="43" fontId="6" fillId="33" borderId="30" xfId="42" applyNumberFormat="1" applyFont="1" applyFill="1" applyBorder="1" applyAlignment="1">
      <alignment horizontal="right"/>
    </xf>
    <xf numFmtId="43" fontId="6" fillId="33" borderId="31" xfId="42" applyNumberFormat="1" applyFont="1" applyFill="1" applyBorder="1" applyAlignment="1">
      <alignment horizontal="right"/>
    </xf>
    <xf numFmtId="43" fontId="6" fillId="33" borderId="30" xfId="42" applyFont="1" applyFill="1" applyBorder="1" applyAlignment="1">
      <alignment/>
    </xf>
    <xf numFmtId="43" fontId="6" fillId="33" borderId="31" xfId="42" applyFont="1" applyFill="1" applyBorder="1" applyAlignment="1">
      <alignment/>
    </xf>
    <xf numFmtId="43" fontId="13" fillId="33" borderId="31" xfId="42" applyFont="1" applyFill="1" applyBorder="1" applyAlignment="1">
      <alignment/>
    </xf>
    <xf numFmtId="43" fontId="13" fillId="33" borderId="30" xfId="42" applyFont="1" applyFill="1" applyBorder="1" applyAlignment="1">
      <alignment horizontal="left"/>
    </xf>
    <xf numFmtId="43" fontId="13" fillId="33" borderId="31" xfId="42" applyFont="1" applyFill="1" applyBorder="1" applyAlignment="1">
      <alignment horizontal="left"/>
    </xf>
    <xf numFmtId="43" fontId="13" fillId="33" borderId="16" xfId="42" applyNumberFormat="1" applyFont="1" applyFill="1" applyBorder="1" applyAlignment="1">
      <alignment horizontal="center"/>
    </xf>
    <xf numFmtId="43" fontId="13" fillId="33" borderId="30" xfId="42" applyNumberFormat="1" applyFont="1" applyFill="1" applyBorder="1" applyAlignment="1">
      <alignment horizontal="center"/>
    </xf>
    <xf numFmtId="43" fontId="13" fillId="33" borderId="31" xfId="42" applyNumberFormat="1" applyFont="1" applyFill="1" applyBorder="1" applyAlignment="1">
      <alignment horizontal="center"/>
    </xf>
    <xf numFmtId="43" fontId="13" fillId="0" borderId="32" xfId="42" applyFont="1" applyFill="1" applyBorder="1" applyAlignment="1">
      <alignment horizontal="right"/>
    </xf>
    <xf numFmtId="222" fontId="13" fillId="0" borderId="32" xfId="42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43" fontId="13" fillId="0" borderId="32" xfId="42" applyFont="1" applyFill="1" applyBorder="1" applyAlignment="1">
      <alignment/>
    </xf>
    <xf numFmtId="43" fontId="13" fillId="33" borderId="32" xfId="42" applyFont="1" applyFill="1" applyBorder="1" applyAlignment="1">
      <alignment horizontal="left"/>
    </xf>
    <xf numFmtId="43" fontId="6" fillId="33" borderId="20" xfId="42" applyNumberFormat="1" applyFont="1" applyFill="1" applyBorder="1" applyAlignment="1">
      <alignment horizontal="center"/>
    </xf>
    <xf numFmtId="43" fontId="6" fillId="33" borderId="32" xfId="42" applyNumberFormat="1" applyFont="1" applyFill="1" applyBorder="1" applyAlignment="1">
      <alignment horizontal="center"/>
    </xf>
    <xf numFmtId="43" fontId="6" fillId="33" borderId="33" xfId="42" applyNumberFormat="1" applyFont="1" applyFill="1" applyBorder="1" applyAlignment="1">
      <alignment horizontal="center"/>
    </xf>
    <xf numFmtId="0" fontId="7" fillId="19" borderId="13" xfId="0" applyFont="1" applyFill="1" applyBorder="1" applyAlignment="1">
      <alignment/>
    </xf>
    <xf numFmtId="222" fontId="13" fillId="19" borderId="23" xfId="42" applyNumberFormat="1" applyFont="1" applyFill="1" applyBorder="1" applyAlignment="1">
      <alignment horizontal="center"/>
    </xf>
    <xf numFmtId="222" fontId="13" fillId="19" borderId="34" xfId="42" applyNumberFormat="1" applyFont="1" applyFill="1" applyBorder="1" applyAlignment="1">
      <alignment horizontal="center"/>
    </xf>
    <xf numFmtId="43" fontId="13" fillId="19" borderId="35" xfId="42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8" fillId="0" borderId="0" xfId="0" applyFont="1" applyAlignment="1">
      <alignment/>
    </xf>
    <xf numFmtId="0" fontId="6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43" fontId="13" fillId="34" borderId="0" xfId="0" applyNumberFormat="1" applyFont="1" applyFill="1" applyBorder="1" applyAlignment="1">
      <alignment/>
    </xf>
    <xf numFmtId="43" fontId="14" fillId="0" borderId="24" xfId="42" applyFont="1" applyFill="1" applyBorder="1" applyAlignment="1">
      <alignment horizontal="left"/>
    </xf>
    <xf numFmtId="43" fontId="14" fillId="0" borderId="14" xfId="42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43" fontId="12" fillId="0" borderId="18" xfId="42" applyFont="1" applyFill="1" applyBorder="1" applyAlignment="1">
      <alignment horizontal="center" vertical="center"/>
    </xf>
    <xf numFmtId="198" fontId="12" fillId="0" borderId="18" xfId="44" applyFont="1" applyFill="1" applyBorder="1" applyAlignment="1">
      <alignment horizontal="center" vertical="center"/>
    </xf>
    <xf numFmtId="43" fontId="6" fillId="0" borderId="10" xfId="42" applyFont="1" applyBorder="1" applyAlignment="1">
      <alignment horizontal="center"/>
    </xf>
    <xf numFmtId="0" fontId="6" fillId="0" borderId="10" xfId="0" applyFont="1" applyBorder="1" applyAlignment="1">
      <alignment/>
    </xf>
    <xf numFmtId="0" fontId="14" fillId="0" borderId="25" xfId="0" applyFont="1" applyFill="1" applyBorder="1" applyAlignment="1">
      <alignment horizontal="center" vertical="top"/>
    </xf>
    <xf numFmtId="0" fontId="6" fillId="0" borderId="25" xfId="0" applyFont="1" applyBorder="1" applyAlignment="1">
      <alignment/>
    </xf>
    <xf numFmtId="218" fontId="6" fillId="0" borderId="25" xfId="42" applyNumberFormat="1" applyFont="1" applyFill="1" applyBorder="1" applyAlignment="1">
      <alignment horizontal="right" vertical="top"/>
    </xf>
    <xf numFmtId="43" fontId="14" fillId="0" borderId="25" xfId="42" applyFont="1" applyFill="1" applyBorder="1" applyAlignment="1">
      <alignment horizontal="center" vertical="top"/>
    </xf>
    <xf numFmtId="43" fontId="6" fillId="0" borderId="25" xfId="42" applyFont="1" applyFill="1" applyBorder="1" applyAlignment="1">
      <alignment horizontal="center" vertical="top"/>
    </xf>
    <xf numFmtId="198" fontId="6" fillId="0" borderId="25" xfId="44" applyFont="1" applyFill="1" applyBorder="1" applyAlignment="1">
      <alignment horizontal="center" vertical="top"/>
    </xf>
    <xf numFmtId="0" fontId="6" fillId="0" borderId="25" xfId="0" applyFont="1" applyFill="1" applyBorder="1" applyAlignment="1">
      <alignment vertical="top"/>
    </xf>
    <xf numFmtId="0" fontId="14" fillId="0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218" fontId="6" fillId="0" borderId="18" xfId="42" applyNumberFormat="1" applyFont="1" applyFill="1" applyBorder="1" applyAlignment="1">
      <alignment horizontal="right" vertical="top"/>
    </xf>
    <xf numFmtId="43" fontId="14" fillId="0" borderId="18" xfId="42" applyFont="1" applyFill="1" applyBorder="1" applyAlignment="1">
      <alignment horizontal="center" vertical="top"/>
    </xf>
    <xf numFmtId="43" fontId="6" fillId="0" borderId="18" xfId="42" applyFont="1" applyBorder="1" applyAlignment="1">
      <alignment horizontal="center"/>
    </xf>
    <xf numFmtId="43" fontId="6" fillId="0" borderId="18" xfId="42" applyFont="1" applyFill="1" applyBorder="1" applyAlignment="1">
      <alignment horizontal="center" vertical="top"/>
    </xf>
    <xf numFmtId="198" fontId="6" fillId="0" borderId="18" xfId="44" applyFont="1" applyFill="1" applyBorder="1" applyAlignment="1">
      <alignment horizontal="center" vertical="top"/>
    </xf>
    <xf numFmtId="0" fontId="6" fillId="0" borderId="18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3" fillId="19" borderId="10" xfId="0" applyFont="1" applyFill="1" applyBorder="1" applyAlignment="1">
      <alignment horizontal="center"/>
    </xf>
    <xf numFmtId="43" fontId="12" fillId="19" borderId="10" xfId="42" applyFont="1" applyFill="1" applyBorder="1" applyAlignment="1">
      <alignment horizontal="right" vertical="center"/>
    </xf>
    <xf numFmtId="43" fontId="14" fillId="19" borderId="10" xfId="42" applyFont="1" applyFill="1" applyBorder="1" applyAlignment="1">
      <alignment horizontal="center"/>
    </xf>
    <xf numFmtId="43" fontId="12" fillId="19" borderId="10" xfId="42" applyFont="1" applyFill="1" applyBorder="1" applyAlignment="1">
      <alignment horizontal="center" vertical="center"/>
    </xf>
    <xf numFmtId="198" fontId="12" fillId="19" borderId="10" xfId="44" applyFont="1" applyFill="1" applyBorder="1" applyAlignment="1">
      <alignment horizontal="center" vertical="center"/>
    </xf>
    <xf numFmtId="43" fontId="13" fillId="19" borderId="10" xfId="42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/>
    </xf>
    <xf numFmtId="43" fontId="12" fillId="0" borderId="10" xfId="42" applyFont="1" applyFill="1" applyBorder="1" applyAlignment="1">
      <alignment horizontal="center" vertical="center"/>
    </xf>
    <xf numFmtId="198" fontId="12" fillId="0" borderId="10" xfId="44" applyFont="1" applyFill="1" applyBorder="1" applyAlignment="1">
      <alignment horizontal="center" vertical="center"/>
    </xf>
    <xf numFmtId="0" fontId="12" fillId="19" borderId="25" xfId="0" applyFont="1" applyFill="1" applyBorder="1" applyAlignment="1">
      <alignment horizontal="center" vertical="center"/>
    </xf>
    <xf numFmtId="0" fontId="13" fillId="19" borderId="25" xfId="0" applyFont="1" applyFill="1" applyBorder="1" applyAlignment="1">
      <alignment horizontal="center"/>
    </xf>
    <xf numFmtId="43" fontId="12" fillId="19" borderId="25" xfId="42" applyFont="1" applyFill="1" applyBorder="1" applyAlignment="1">
      <alignment horizontal="right" vertical="center"/>
    </xf>
    <xf numFmtId="43" fontId="14" fillId="19" borderId="25" xfId="42" applyFont="1" applyFill="1" applyBorder="1" applyAlignment="1">
      <alignment horizontal="center"/>
    </xf>
    <xf numFmtId="43" fontId="12" fillId="19" borderId="25" xfId="42" applyFont="1" applyFill="1" applyBorder="1" applyAlignment="1">
      <alignment horizontal="center" vertical="center"/>
    </xf>
    <xf numFmtId="198" fontId="12" fillId="19" borderId="25" xfId="44" applyFont="1" applyFill="1" applyBorder="1" applyAlignment="1">
      <alignment horizontal="center" vertical="center"/>
    </xf>
    <xf numFmtId="43" fontId="13" fillId="19" borderId="25" xfId="42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3" fontId="6" fillId="0" borderId="18" xfId="42" applyFont="1" applyFill="1" applyBorder="1" applyAlignment="1">
      <alignment horizontal="center" vertical="center"/>
    </xf>
    <xf numFmtId="198" fontId="6" fillId="0" borderId="18" xfId="44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83" fillId="0" borderId="10" xfId="0" applyFont="1" applyFill="1" applyBorder="1" applyAlignment="1">
      <alignment horizontal="left" vertical="top" wrapText="1"/>
    </xf>
    <xf numFmtId="43" fontId="6" fillId="0" borderId="10" xfId="42" applyFont="1" applyFill="1" applyBorder="1" applyAlignment="1">
      <alignment horizontal="right" vertical="center"/>
    </xf>
    <xf numFmtId="198" fontId="6" fillId="0" borderId="10" xfId="44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43" fontId="83" fillId="0" borderId="10" xfId="42" applyFont="1" applyFill="1" applyBorder="1" applyAlignment="1">
      <alignment horizontal="right" vertical="center"/>
    </xf>
    <xf numFmtId="43" fontId="83" fillId="0" borderId="10" xfId="42" applyFont="1" applyFill="1" applyBorder="1" applyAlignment="1">
      <alignment horizontal="center"/>
    </xf>
    <xf numFmtId="198" fontId="83" fillId="0" borderId="10" xfId="44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 wrapText="1"/>
    </xf>
    <xf numFmtId="43" fontId="14" fillId="0" borderId="10" xfId="42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vertical="center"/>
    </xf>
    <xf numFmtId="0" fontId="14" fillId="0" borderId="25" xfId="0" applyFont="1" applyBorder="1" applyAlignment="1">
      <alignment horizontal="center"/>
    </xf>
    <xf numFmtId="43" fontId="14" fillId="0" borderId="26" xfId="42" applyFont="1" applyFill="1" applyBorder="1" applyAlignment="1">
      <alignment horizontal="left"/>
    </xf>
    <xf numFmtId="43" fontId="14" fillId="0" borderId="25" xfId="42" applyFont="1" applyFill="1" applyBorder="1" applyAlignment="1">
      <alignment horizontal="left"/>
    </xf>
    <xf numFmtId="0" fontId="6" fillId="0" borderId="25" xfId="0" applyFont="1" applyFill="1" applyBorder="1" applyAlignment="1">
      <alignment vertical="center"/>
    </xf>
    <xf numFmtId="43" fontId="14" fillId="0" borderId="10" xfId="42" applyFont="1" applyBorder="1" applyAlignment="1" quotePrefix="1">
      <alignment horizontal="left" vertical="top" wrapText="1"/>
    </xf>
    <xf numFmtId="0" fontId="6" fillId="33" borderId="25" xfId="0" applyFont="1" applyFill="1" applyBorder="1" applyAlignment="1">
      <alignment horizontal="center"/>
    </xf>
    <xf numFmtId="43" fontId="6" fillId="0" borderId="25" xfId="42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43" fontId="14" fillId="0" borderId="25" xfId="42" applyFont="1" applyFill="1" applyBorder="1" applyAlignment="1" quotePrefix="1">
      <alignment horizontal="left"/>
    </xf>
    <xf numFmtId="218" fontId="14" fillId="0" borderId="25" xfId="42" applyNumberFormat="1" applyFont="1" applyFill="1" applyBorder="1" applyAlignment="1">
      <alignment/>
    </xf>
    <xf numFmtId="43" fontId="14" fillId="0" borderId="25" xfId="42" applyFont="1" applyFill="1" applyBorder="1" applyAlignment="1">
      <alignment horizontal="center"/>
    </xf>
    <xf numFmtId="43" fontId="14" fillId="34" borderId="26" xfId="42" applyFont="1" applyFill="1" applyBorder="1" applyAlignment="1">
      <alignment/>
    </xf>
    <xf numFmtId="43" fontId="13" fillId="19" borderId="13" xfId="42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43" fontId="16" fillId="34" borderId="18" xfId="42" applyFont="1" applyFill="1" applyBorder="1" applyAlignment="1" quotePrefix="1">
      <alignment horizontal="left"/>
    </xf>
    <xf numFmtId="43" fontId="14" fillId="34" borderId="18" xfId="42" applyNumberFormat="1" applyFont="1" applyFill="1" applyBorder="1" applyAlignment="1">
      <alignment/>
    </xf>
    <xf numFmtId="43" fontId="14" fillId="34" borderId="18" xfId="42" applyFont="1" applyFill="1" applyBorder="1" applyAlignment="1">
      <alignment horizontal="center"/>
    </xf>
    <xf numFmtId="43" fontId="14" fillId="34" borderId="18" xfId="42" applyFont="1" applyFill="1" applyBorder="1" applyAlignment="1">
      <alignment/>
    </xf>
    <xf numFmtId="43" fontId="6" fillId="34" borderId="18" xfId="42" applyFont="1" applyFill="1" applyBorder="1" applyAlignment="1">
      <alignment/>
    </xf>
    <xf numFmtId="43" fontId="16" fillId="34" borderId="18" xfId="42" applyFont="1" applyFill="1" applyBorder="1" applyAlignment="1">
      <alignment/>
    </xf>
    <xf numFmtId="0" fontId="6" fillId="34" borderId="18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/>
    </xf>
    <xf numFmtId="43" fontId="16" fillId="34" borderId="10" xfId="42" applyFont="1" applyFill="1" applyBorder="1" applyAlignment="1" quotePrefix="1">
      <alignment horizontal="left"/>
    </xf>
    <xf numFmtId="43" fontId="14" fillId="34" borderId="10" xfId="42" applyNumberFormat="1" applyFont="1" applyFill="1" applyBorder="1" applyAlignment="1">
      <alignment/>
    </xf>
    <xf numFmtId="43" fontId="14" fillId="34" borderId="10" xfId="42" applyFont="1" applyFill="1" applyBorder="1" applyAlignment="1">
      <alignment horizontal="center"/>
    </xf>
    <xf numFmtId="43" fontId="14" fillId="34" borderId="10" xfId="42" applyFont="1" applyFill="1" applyBorder="1" applyAlignment="1">
      <alignment/>
    </xf>
    <xf numFmtId="43" fontId="6" fillId="34" borderId="10" xfId="42" applyFont="1" applyFill="1" applyBorder="1" applyAlignment="1">
      <alignment/>
    </xf>
    <xf numFmtId="43" fontId="16" fillId="34" borderId="10" xfId="42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43" fontId="14" fillId="0" borderId="25" xfId="42" applyNumberFormat="1" applyFont="1" applyBorder="1" applyAlignment="1">
      <alignment/>
    </xf>
    <xf numFmtId="0" fontId="7" fillId="19" borderId="11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43" fontId="16" fillId="34" borderId="0" xfId="42" applyFont="1" applyFill="1" applyBorder="1" applyAlignment="1" quotePrefix="1">
      <alignment horizontal="center"/>
    </xf>
    <xf numFmtId="43" fontId="14" fillId="34" borderId="0" xfId="42" applyNumberFormat="1" applyFont="1" applyFill="1" applyBorder="1" applyAlignment="1">
      <alignment/>
    </xf>
    <xf numFmtId="43" fontId="14" fillId="34" borderId="0" xfId="42" applyFont="1" applyFill="1" applyBorder="1" applyAlignment="1">
      <alignment horizontal="center"/>
    </xf>
    <xf numFmtId="43" fontId="14" fillId="34" borderId="0" xfId="42" applyFont="1" applyFill="1" applyBorder="1" applyAlignment="1">
      <alignment/>
    </xf>
    <xf numFmtId="43" fontId="6" fillId="34" borderId="0" xfId="42" applyFont="1" applyFill="1" applyBorder="1" applyAlignment="1">
      <alignment/>
    </xf>
    <xf numFmtId="43" fontId="16" fillId="34" borderId="0" xfId="42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14" fillId="34" borderId="17" xfId="0" applyFont="1" applyFill="1" applyBorder="1" applyAlignment="1">
      <alignment horizontal="center"/>
    </xf>
    <xf numFmtId="43" fontId="16" fillId="34" borderId="17" xfId="42" applyFont="1" applyFill="1" applyBorder="1" applyAlignment="1" quotePrefix="1">
      <alignment horizontal="center"/>
    </xf>
    <xf numFmtId="43" fontId="14" fillId="34" borderId="17" xfId="42" applyNumberFormat="1" applyFont="1" applyFill="1" applyBorder="1" applyAlignment="1">
      <alignment/>
    </xf>
    <xf numFmtId="43" fontId="14" fillId="34" borderId="17" xfId="42" applyFont="1" applyFill="1" applyBorder="1" applyAlignment="1">
      <alignment horizontal="center"/>
    </xf>
    <xf numFmtId="43" fontId="14" fillId="34" borderId="17" xfId="42" applyFont="1" applyFill="1" applyBorder="1" applyAlignment="1">
      <alignment/>
    </xf>
    <xf numFmtId="43" fontId="6" fillId="34" borderId="17" xfId="42" applyFont="1" applyFill="1" applyBorder="1" applyAlignment="1">
      <alignment/>
    </xf>
    <xf numFmtId="43" fontId="16" fillId="34" borderId="17" xfId="42" applyFont="1" applyFill="1" applyBorder="1" applyAlignment="1">
      <alignment/>
    </xf>
    <xf numFmtId="0" fontId="6" fillId="34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43" fontId="16" fillId="0" borderId="10" xfId="42" applyFont="1" applyBorder="1" applyAlignment="1">
      <alignment/>
    </xf>
    <xf numFmtId="0" fontId="6" fillId="19" borderId="25" xfId="0" applyFont="1" applyFill="1" applyBorder="1" applyAlignment="1">
      <alignment/>
    </xf>
    <xf numFmtId="43" fontId="13" fillId="19" borderId="25" xfId="0" applyNumberFormat="1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25" xfId="0" applyFont="1" applyBorder="1" applyAlignment="1">
      <alignment/>
    </xf>
    <xf numFmtId="43" fontId="7" fillId="0" borderId="0" xfId="42" applyFont="1" applyAlignment="1">
      <alignment/>
    </xf>
    <xf numFmtId="43" fontId="7" fillId="0" borderId="0" xfId="42" applyFont="1" applyBorder="1" applyAlignment="1">
      <alignment/>
    </xf>
    <xf numFmtId="43" fontId="14" fillId="0" borderId="16" xfId="42" applyFont="1" applyFill="1" applyBorder="1" applyAlignment="1">
      <alignment horizontal="right"/>
    </xf>
    <xf numFmtId="43" fontId="14" fillId="0" borderId="26" xfId="42" applyFont="1" applyFill="1" applyBorder="1" applyAlignment="1">
      <alignment horizontal="right"/>
    </xf>
    <xf numFmtId="43" fontId="6" fillId="0" borderId="19" xfId="42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218" fontId="14" fillId="0" borderId="15" xfId="42" applyNumberFormat="1" applyFont="1" applyFill="1" applyBorder="1" applyAlignment="1">
      <alignment/>
    </xf>
    <xf numFmtId="43" fontId="14" fillId="34" borderId="21" xfId="42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43" fontId="14" fillId="0" borderId="14" xfId="42" applyNumberFormat="1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198" fontId="6" fillId="0" borderId="10" xfId="44" applyFont="1" applyFill="1" applyBorder="1" applyAlignment="1">
      <alignment horizontal="right" vertical="top"/>
    </xf>
    <xf numFmtId="43" fontId="6" fillId="0" borderId="10" xfId="42" applyFont="1" applyFill="1" applyBorder="1" applyAlignment="1">
      <alignment horizontal="right" vertical="top"/>
    </xf>
    <xf numFmtId="198" fontId="6" fillId="34" borderId="10" xfId="44" applyFont="1" applyFill="1" applyBorder="1" applyAlignment="1">
      <alignment horizontal="right" vertical="top"/>
    </xf>
    <xf numFmtId="43" fontId="6" fillId="34" borderId="10" xfId="42" applyFont="1" applyFill="1" applyBorder="1" applyAlignment="1">
      <alignment horizontal="right" vertical="top"/>
    </xf>
    <xf numFmtId="198" fontId="86" fillId="34" borderId="10" xfId="44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/>
    </xf>
    <xf numFmtId="198" fontId="6" fillId="34" borderId="18" xfId="44" applyFont="1" applyFill="1" applyBorder="1" applyAlignment="1">
      <alignment horizontal="right" vertical="top"/>
    </xf>
    <xf numFmtId="43" fontId="6" fillId="34" borderId="18" xfId="42" applyFont="1" applyFill="1" applyBorder="1" applyAlignment="1">
      <alignment horizontal="right" vertical="top"/>
    </xf>
    <xf numFmtId="43" fontId="86" fillId="34" borderId="10" xfId="42" applyFont="1" applyFill="1" applyBorder="1" applyAlignment="1">
      <alignment horizontal="right" vertical="top"/>
    </xf>
    <xf numFmtId="43" fontId="6" fillId="0" borderId="10" xfId="42" applyFont="1" applyFill="1" applyBorder="1" applyAlignment="1" quotePrefix="1">
      <alignment horizontal="left"/>
    </xf>
    <xf numFmtId="43" fontId="6" fillId="0" borderId="10" xfId="42" applyFont="1" applyBorder="1" applyAlignment="1">
      <alignment horizontal="right"/>
    </xf>
    <xf numFmtId="43" fontId="14" fillId="0" borderId="19" xfId="42" applyFont="1" applyBorder="1" applyAlignment="1">
      <alignment wrapText="1"/>
    </xf>
    <xf numFmtId="43" fontId="16" fillId="0" borderId="15" xfId="42" applyFont="1" applyBorder="1" applyAlignment="1">
      <alignment/>
    </xf>
    <xf numFmtId="0" fontId="15" fillId="0" borderId="2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43" fontId="14" fillId="0" borderId="14" xfId="42" applyFont="1" applyFill="1" applyBorder="1" applyAlignment="1" quotePrefix="1">
      <alignment horizontal="left"/>
    </xf>
    <xf numFmtId="0" fontId="13" fillId="0" borderId="1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18" fontId="6" fillId="0" borderId="0" xfId="42" applyNumberFormat="1" applyFont="1" applyFill="1" applyBorder="1" applyAlignment="1">
      <alignment horizontal="right" vertical="top"/>
    </xf>
    <xf numFmtId="43" fontId="14" fillId="0" borderId="0" xfId="42" applyFont="1" applyFill="1" applyBorder="1" applyAlignment="1">
      <alignment horizontal="center" vertical="top"/>
    </xf>
    <xf numFmtId="43" fontId="6" fillId="0" borderId="0" xfId="42" applyFont="1" applyFill="1" applyBorder="1" applyAlignment="1">
      <alignment horizontal="center" vertical="top"/>
    </xf>
    <xf numFmtId="198" fontId="6" fillId="0" borderId="0" xfId="44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2" fillId="34" borderId="0" xfId="0" applyFont="1" applyFill="1" applyBorder="1" applyAlignment="1">
      <alignment horizontal="center" vertical="center"/>
    </xf>
    <xf numFmtId="43" fontId="12" fillId="34" borderId="0" xfId="42" applyFont="1" applyFill="1" applyBorder="1" applyAlignment="1">
      <alignment horizontal="right" vertical="center"/>
    </xf>
    <xf numFmtId="43" fontId="12" fillId="34" borderId="0" xfId="42" applyFont="1" applyFill="1" applyBorder="1" applyAlignment="1">
      <alignment horizontal="center" vertical="center"/>
    </xf>
    <xf numFmtId="198" fontId="12" fillId="34" borderId="0" xfId="44" applyFont="1" applyFill="1" applyBorder="1" applyAlignment="1">
      <alignment horizontal="center" vertical="center"/>
    </xf>
    <xf numFmtId="43" fontId="13" fillId="34" borderId="0" xfId="42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222" fontId="0" fillId="0" borderId="0" xfId="42" applyNumberFormat="1" applyFont="1" applyAlignment="1">
      <alignment/>
    </xf>
    <xf numFmtId="222" fontId="0" fillId="0" borderId="0" xfId="0" applyNumberFormat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222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41" fontId="0" fillId="0" borderId="0" xfId="0" applyNumberFormat="1" applyAlignment="1">
      <alignment/>
    </xf>
    <xf numFmtId="43" fontId="6" fillId="0" borderId="25" xfId="42" applyFont="1" applyFill="1" applyBorder="1" applyAlignment="1" quotePrefix="1">
      <alignment horizontal="left"/>
    </xf>
    <xf numFmtId="2" fontId="7" fillId="0" borderId="0" xfId="0" applyNumberFormat="1" applyFont="1" applyAlignment="1">
      <alignment/>
    </xf>
    <xf numFmtId="43" fontId="14" fillId="0" borderId="0" xfId="42" applyFont="1" applyFill="1" applyBorder="1" applyAlignment="1" quotePrefix="1">
      <alignment horizontal="left"/>
    </xf>
    <xf numFmtId="218" fontId="14" fillId="0" borderId="0" xfId="42" applyNumberFormat="1" applyFont="1" applyFill="1" applyBorder="1" applyAlignment="1">
      <alignment/>
    </xf>
    <xf numFmtId="43" fontId="14" fillId="34" borderId="21" xfId="42" applyFont="1" applyFill="1" applyBorder="1" applyAlignment="1">
      <alignment horizontal="right"/>
    </xf>
    <xf numFmtId="43" fontId="14" fillId="0" borderId="15" xfId="42" applyFont="1" applyFill="1" applyBorder="1" applyAlignment="1">
      <alignment horizontal="right"/>
    </xf>
    <xf numFmtId="0" fontId="14" fillId="34" borderId="25" xfId="0" applyFont="1" applyFill="1" applyBorder="1" applyAlignment="1">
      <alignment horizontal="center"/>
    </xf>
    <xf numFmtId="43" fontId="16" fillId="34" borderId="25" xfId="42" applyFont="1" applyFill="1" applyBorder="1" applyAlignment="1" quotePrefix="1">
      <alignment horizontal="left"/>
    </xf>
    <xf numFmtId="43" fontId="14" fillId="34" borderId="25" xfId="42" applyNumberFormat="1" applyFont="1" applyFill="1" applyBorder="1" applyAlignment="1">
      <alignment/>
    </xf>
    <xf numFmtId="43" fontId="14" fillId="34" borderId="25" xfId="42" applyFont="1" applyFill="1" applyBorder="1" applyAlignment="1">
      <alignment horizontal="center"/>
    </xf>
    <xf numFmtId="43" fontId="14" fillId="34" borderId="25" xfId="42" applyFont="1" applyFill="1" applyBorder="1" applyAlignment="1">
      <alignment/>
    </xf>
    <xf numFmtId="43" fontId="6" fillId="34" borderId="25" xfId="42" applyFont="1" applyFill="1" applyBorder="1" applyAlignment="1">
      <alignment/>
    </xf>
    <xf numFmtId="43" fontId="16" fillId="34" borderId="25" xfId="42" applyFont="1" applyFill="1" applyBorder="1" applyAlignment="1">
      <alignment/>
    </xf>
    <xf numFmtId="0" fontId="6" fillId="34" borderId="25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43" fontId="6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37" xfId="0" applyFont="1" applyBorder="1" applyAlignment="1">
      <alignment horizontal="right"/>
    </xf>
    <xf numFmtId="0" fontId="32" fillId="0" borderId="30" xfId="0" applyFont="1" applyBorder="1" applyAlignment="1">
      <alignment horizontal="right"/>
    </xf>
    <xf numFmtId="218" fontId="30" fillId="0" borderId="30" xfId="42" applyNumberFormat="1" applyFont="1" applyBorder="1" applyAlignment="1">
      <alignment horizontal="left"/>
    </xf>
    <xf numFmtId="218" fontId="31" fillId="34" borderId="30" xfId="42" applyNumberFormat="1" applyFont="1" applyFill="1" applyBorder="1" applyAlignment="1">
      <alignment horizontal="left"/>
    </xf>
    <xf numFmtId="218" fontId="31" fillId="0" borderId="30" xfId="42" applyNumberFormat="1" applyFont="1" applyBorder="1" applyAlignment="1">
      <alignment horizontal="left"/>
    </xf>
    <xf numFmtId="0" fontId="31" fillId="0" borderId="30" xfId="0" applyFont="1" applyBorder="1" applyAlignment="1">
      <alignment horizontal="right"/>
    </xf>
    <xf numFmtId="0" fontId="31" fillId="0" borderId="30" xfId="0" applyFont="1" applyFill="1" applyBorder="1" applyAlignment="1">
      <alignment horizontal="center"/>
    </xf>
    <xf numFmtId="0" fontId="31" fillId="0" borderId="38" xfId="0" applyFont="1" applyBorder="1" applyAlignment="1">
      <alignment/>
    </xf>
    <xf numFmtId="0" fontId="31" fillId="0" borderId="38" xfId="0" applyFont="1" applyBorder="1" applyAlignment="1">
      <alignment horizontal="left"/>
    </xf>
    <xf numFmtId="0" fontId="30" fillId="34" borderId="39" xfId="0" applyFont="1" applyFill="1" applyBorder="1" applyAlignment="1">
      <alignment horizontal="center" vertical="center"/>
    </xf>
    <xf numFmtId="218" fontId="30" fillId="34" borderId="39" xfId="42" applyNumberFormat="1" applyFont="1" applyFill="1" applyBorder="1" applyAlignment="1">
      <alignment horizontal="center" vertical="center" wrapText="1"/>
    </xf>
    <xf numFmtId="218" fontId="30" fillId="34" borderId="40" xfId="42" applyNumberFormat="1" applyFont="1" applyFill="1" applyBorder="1" applyAlignment="1">
      <alignment horizontal="center" vertical="center" wrapText="1"/>
    </xf>
    <xf numFmtId="0" fontId="31" fillId="34" borderId="41" xfId="0" applyFont="1" applyFill="1" applyBorder="1" applyAlignment="1">
      <alignment horizontal="center"/>
    </xf>
    <xf numFmtId="43" fontId="0" fillId="34" borderId="41" xfId="42" applyFont="1" applyFill="1" applyBorder="1" applyAlignment="1">
      <alignment/>
    </xf>
    <xf numFmtId="222" fontId="0" fillId="34" borderId="41" xfId="42" applyNumberFormat="1" applyFont="1" applyFill="1" applyBorder="1" applyAlignment="1">
      <alignment/>
    </xf>
    <xf numFmtId="0" fontId="31" fillId="34" borderId="41" xfId="0" applyFont="1" applyFill="1" applyBorder="1" applyAlignment="1">
      <alignment/>
    </xf>
    <xf numFmtId="0" fontId="87" fillId="0" borderId="0" xfId="0" applyFont="1" applyAlignment="1">
      <alignment/>
    </xf>
    <xf numFmtId="0" fontId="31" fillId="34" borderId="10" xfId="0" applyFont="1" applyFill="1" applyBorder="1" applyAlignment="1">
      <alignment horizontal="center"/>
    </xf>
    <xf numFmtId="218" fontId="31" fillId="34" borderId="10" xfId="42" applyNumberFormat="1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43" fontId="0" fillId="34" borderId="10" xfId="42" applyFont="1" applyFill="1" applyBorder="1" applyAlignment="1">
      <alignment/>
    </xf>
    <xf numFmtId="0" fontId="0" fillId="34" borderId="10" xfId="0" applyFont="1" applyFill="1" applyBorder="1" applyAlignment="1">
      <alignment/>
    </xf>
    <xf numFmtId="43" fontId="0" fillId="34" borderId="10" xfId="42" applyNumberFormat="1" applyFont="1" applyFill="1" applyBorder="1" applyAlignment="1">
      <alignment/>
    </xf>
    <xf numFmtId="0" fontId="31" fillId="34" borderId="16" xfId="0" applyFont="1" applyFill="1" applyBorder="1" applyAlignment="1">
      <alignment horizontal="center"/>
    </xf>
    <xf numFmtId="10" fontId="34" fillId="34" borderId="37" xfId="0" applyNumberFormat="1" applyFont="1" applyFill="1" applyBorder="1" applyAlignment="1">
      <alignment horizontal="center" vertical="center"/>
    </xf>
    <xf numFmtId="10" fontId="34" fillId="34" borderId="42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218" fontId="0" fillId="34" borderId="10" xfId="42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34" fillId="34" borderId="20" xfId="0" applyFont="1" applyFill="1" applyBorder="1" applyAlignment="1">
      <alignment horizontal="left" vertical="center"/>
    </xf>
    <xf numFmtId="0" fontId="34" fillId="34" borderId="32" xfId="0" applyFont="1" applyFill="1" applyBorder="1" applyAlignment="1">
      <alignment horizontal="left" vertical="center"/>
    </xf>
    <xf numFmtId="10" fontId="34" fillId="34" borderId="32" xfId="0" applyNumberFormat="1" applyFont="1" applyFill="1" applyBorder="1" applyAlignment="1">
      <alignment horizontal="center" vertical="center"/>
    </xf>
    <xf numFmtId="10" fontId="34" fillId="34" borderId="33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/>
    </xf>
    <xf numFmtId="218" fontId="0" fillId="34" borderId="19" xfId="42" applyNumberFormat="1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218" fontId="0" fillId="34" borderId="43" xfId="42" applyNumberFormat="1" applyFont="1" applyFill="1" applyBorder="1" applyAlignment="1">
      <alignment/>
    </xf>
    <xf numFmtId="43" fontId="31" fillId="34" borderId="39" xfId="42" applyFont="1" applyFill="1" applyBorder="1" applyAlignment="1">
      <alignment/>
    </xf>
    <xf numFmtId="0" fontId="35" fillId="0" borderId="39" xfId="0" applyFont="1" applyBorder="1" applyAlignment="1">
      <alignment/>
    </xf>
    <xf numFmtId="0" fontId="31" fillId="34" borderId="44" xfId="0" applyFont="1" applyFill="1" applyBorder="1" applyAlignment="1">
      <alignment horizontal="right"/>
    </xf>
    <xf numFmtId="43" fontId="31" fillId="34" borderId="45" xfId="42" applyFont="1" applyFill="1" applyBorder="1" applyAlignment="1">
      <alignment/>
    </xf>
    <xf numFmtId="0" fontId="35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18" fontId="0" fillId="0" borderId="0" xfId="42" applyNumberFormat="1" applyFont="1" applyAlignment="1">
      <alignment/>
    </xf>
    <xf numFmtId="218" fontId="31" fillId="0" borderId="0" xfId="42" applyNumberFormat="1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37" fillId="0" borderId="37" xfId="0" applyFont="1" applyBorder="1" applyAlignment="1">
      <alignment horizontal="right"/>
    </xf>
    <xf numFmtId="0" fontId="37" fillId="0" borderId="30" xfId="0" applyFont="1" applyBorder="1" applyAlignment="1">
      <alignment horizontal="right"/>
    </xf>
    <xf numFmtId="218" fontId="36" fillId="0" borderId="30" xfId="42" applyNumberFormat="1" applyFont="1" applyBorder="1" applyAlignment="1">
      <alignment horizontal="left"/>
    </xf>
    <xf numFmtId="218" fontId="8" fillId="34" borderId="30" xfId="42" applyNumberFormat="1" applyFont="1" applyFill="1" applyBorder="1" applyAlignment="1">
      <alignment horizontal="left"/>
    </xf>
    <xf numFmtId="218" fontId="8" fillId="0" borderId="30" xfId="42" applyNumberFormat="1" applyFont="1" applyBorder="1" applyAlignment="1">
      <alignment horizontal="left"/>
    </xf>
    <xf numFmtId="0" fontId="8" fillId="0" borderId="30" xfId="0" applyFont="1" applyBorder="1" applyAlignment="1">
      <alignment horizontal="right"/>
    </xf>
    <xf numFmtId="0" fontId="8" fillId="0" borderId="30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36" fillId="34" borderId="39" xfId="0" applyFont="1" applyFill="1" applyBorder="1" applyAlignment="1">
      <alignment horizontal="center" vertical="center"/>
    </xf>
    <xf numFmtId="218" fontId="36" fillId="34" borderId="39" xfId="42" applyNumberFormat="1" applyFont="1" applyFill="1" applyBorder="1" applyAlignment="1">
      <alignment horizontal="center" vertical="center" wrapText="1"/>
    </xf>
    <xf numFmtId="218" fontId="36" fillId="34" borderId="40" xfId="42" applyNumberFormat="1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/>
    </xf>
    <xf numFmtId="43" fontId="7" fillId="34" borderId="41" xfId="42" applyFont="1" applyFill="1" applyBorder="1" applyAlignment="1">
      <alignment/>
    </xf>
    <xf numFmtId="222" fontId="7" fillId="34" borderId="41" xfId="42" applyNumberFormat="1" applyFont="1" applyFill="1" applyBorder="1" applyAlignment="1">
      <alignment/>
    </xf>
    <xf numFmtId="0" fontId="8" fillId="34" borderId="41" xfId="0" applyFont="1" applyFill="1" applyBorder="1" applyAlignment="1">
      <alignment/>
    </xf>
    <xf numFmtId="0" fontId="88" fillId="0" borderId="0" xfId="0" applyFont="1" applyAlignment="1">
      <alignment/>
    </xf>
    <xf numFmtId="0" fontId="8" fillId="34" borderId="10" xfId="0" applyFont="1" applyFill="1" applyBorder="1" applyAlignment="1">
      <alignment horizontal="center"/>
    </xf>
    <xf numFmtId="218" fontId="8" fillId="34" borderId="10" xfId="42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43" fontId="7" fillId="34" borderId="10" xfId="42" applyFont="1" applyFill="1" applyBorder="1" applyAlignment="1">
      <alignment/>
    </xf>
    <xf numFmtId="0" fontId="7" fillId="34" borderId="10" xfId="0" applyFont="1" applyFill="1" applyBorder="1" applyAlignment="1">
      <alignment/>
    </xf>
    <xf numFmtId="43" fontId="7" fillId="34" borderId="10" xfId="42" applyNumberFormat="1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10" fontId="12" fillId="34" borderId="37" xfId="0" applyNumberFormat="1" applyFont="1" applyFill="1" applyBorder="1" applyAlignment="1">
      <alignment horizontal="center" vertical="center"/>
    </xf>
    <xf numFmtId="10" fontId="12" fillId="34" borderId="42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218" fontId="7" fillId="34" borderId="10" xfId="42" applyNumberFormat="1" applyFont="1" applyFill="1" applyBorder="1" applyAlignment="1">
      <alignment/>
    </xf>
    <xf numFmtId="0" fontId="7" fillId="34" borderId="43" xfId="0" applyFont="1" applyFill="1" applyBorder="1" applyAlignment="1">
      <alignment/>
    </xf>
    <xf numFmtId="0" fontId="7" fillId="34" borderId="43" xfId="0" applyFont="1" applyFill="1" applyBorder="1" applyAlignment="1">
      <alignment/>
    </xf>
    <xf numFmtId="218" fontId="7" fillId="34" borderId="43" xfId="42" applyNumberFormat="1" applyFont="1" applyFill="1" applyBorder="1" applyAlignment="1">
      <alignment/>
    </xf>
    <xf numFmtId="43" fontId="8" fillId="34" borderId="39" xfId="42" applyFont="1" applyFill="1" applyBorder="1" applyAlignment="1">
      <alignment/>
    </xf>
    <xf numFmtId="0" fontId="6" fillId="0" borderId="39" xfId="0" applyFont="1" applyBorder="1" applyAlignment="1">
      <alignment/>
    </xf>
    <xf numFmtId="0" fontId="8" fillId="34" borderId="44" xfId="0" applyFont="1" applyFill="1" applyBorder="1" applyAlignment="1">
      <alignment horizontal="right"/>
    </xf>
    <xf numFmtId="43" fontId="8" fillId="34" borderId="45" xfId="42" applyFont="1" applyFill="1" applyBorder="1" applyAlignment="1">
      <alignment/>
    </xf>
    <xf numFmtId="0" fontId="6" fillId="0" borderId="40" xfId="0" applyFont="1" applyBorder="1" applyAlignment="1">
      <alignment/>
    </xf>
    <xf numFmtId="218" fontId="8" fillId="0" borderId="0" xfId="42" applyNumberFormat="1" applyFont="1" applyBorder="1" applyAlignment="1">
      <alignment horizontal="left"/>
    </xf>
    <xf numFmtId="218" fontId="8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218" fontId="39" fillId="0" borderId="0" xfId="4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18" fontId="7" fillId="0" borderId="0" xfId="42" applyNumberFormat="1" applyFont="1" applyAlignment="1">
      <alignment/>
    </xf>
    <xf numFmtId="218" fontId="8" fillId="0" borderId="0" xfId="42" applyNumberFormat="1" applyFont="1" applyAlignment="1">
      <alignment/>
    </xf>
    <xf numFmtId="0" fontId="40" fillId="0" borderId="0" xfId="0" applyFont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242" fontId="8" fillId="34" borderId="32" xfId="0" applyNumberFormat="1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3" xfId="0" applyFont="1" applyFill="1" applyBorder="1" applyAlignment="1">
      <alignment/>
    </xf>
    <xf numFmtId="0" fontId="6" fillId="0" borderId="15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/>
    </xf>
    <xf numFmtId="218" fontId="8" fillId="0" borderId="0" xfId="42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43" fontId="13" fillId="19" borderId="13" xfId="0" applyNumberFormat="1" applyFont="1" applyFill="1" applyBorder="1" applyAlignment="1">
      <alignment horizontal="center" vertical="center"/>
    </xf>
    <xf numFmtId="43" fontId="31" fillId="0" borderId="0" xfId="42" applyFont="1" applyAlignment="1">
      <alignment/>
    </xf>
    <xf numFmtId="43" fontId="0" fillId="0" borderId="0" xfId="42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4" borderId="16" xfId="0" applyFont="1" applyFill="1" applyBorder="1" applyAlignment="1">
      <alignment horizontal="left" vertical="center"/>
    </xf>
    <xf numFmtId="0" fontId="0" fillId="34" borderId="3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4" fillId="34" borderId="46" xfId="0" applyFont="1" applyFill="1" applyBorder="1" applyAlignment="1">
      <alignment horizontal="left" vertical="center"/>
    </xf>
    <xf numFmtId="0" fontId="34" fillId="34" borderId="47" xfId="0" applyFont="1" applyFill="1" applyBorder="1" applyAlignment="1">
      <alignment horizontal="left" vertical="center"/>
    </xf>
    <xf numFmtId="10" fontId="34" fillId="34" borderId="47" xfId="0" applyNumberFormat="1" applyFont="1" applyFill="1" applyBorder="1" applyAlignment="1">
      <alignment horizontal="center" vertical="center"/>
    </xf>
    <xf numFmtId="10" fontId="34" fillId="34" borderId="4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1" fillId="34" borderId="49" xfId="0" applyFont="1" applyFill="1" applyBorder="1" applyAlignment="1">
      <alignment horizontal="right"/>
    </xf>
    <xf numFmtId="0" fontId="31" fillId="34" borderId="50" xfId="0" applyFont="1" applyFill="1" applyBorder="1" applyAlignment="1">
      <alignment horizontal="right"/>
    </xf>
    <xf numFmtId="0" fontId="31" fillId="34" borderId="51" xfId="0" applyFont="1" applyFill="1" applyBorder="1" applyAlignment="1">
      <alignment horizontal="right"/>
    </xf>
    <xf numFmtId="0" fontId="31" fillId="34" borderId="52" xfId="0" applyFont="1" applyFill="1" applyBorder="1" applyAlignment="1">
      <alignment horizontal="center"/>
    </xf>
    <xf numFmtId="0" fontId="31" fillId="34" borderId="38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0" fontId="34" fillId="34" borderId="37" xfId="0" applyNumberFormat="1" applyFont="1" applyFill="1" applyBorder="1" applyAlignment="1">
      <alignment horizontal="center" vertical="center"/>
    </xf>
    <xf numFmtId="10" fontId="34" fillId="34" borderId="42" xfId="0" applyNumberFormat="1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left" vertical="center"/>
    </xf>
    <xf numFmtId="0" fontId="34" fillId="34" borderId="30" xfId="0" applyFont="1" applyFill="1" applyBorder="1" applyAlignment="1">
      <alignment horizontal="left" vertical="center"/>
    </xf>
    <xf numFmtId="10" fontId="34" fillId="34" borderId="30" xfId="0" applyNumberFormat="1" applyFont="1" applyFill="1" applyBorder="1" applyAlignment="1">
      <alignment horizontal="center" vertical="center"/>
    </xf>
    <xf numFmtId="10" fontId="34" fillId="34" borderId="31" xfId="0" applyNumberFormat="1" applyFont="1" applyFill="1" applyBorder="1" applyAlignment="1">
      <alignment horizontal="center" vertical="center"/>
    </xf>
    <xf numFmtId="0" fontId="30" fillId="0" borderId="30" xfId="0" applyFont="1" applyBorder="1" applyAlignment="1">
      <alignment horizontal="left"/>
    </xf>
    <xf numFmtId="242" fontId="31" fillId="34" borderId="30" xfId="0" applyNumberFormat="1" applyFont="1" applyFill="1" applyBorder="1" applyAlignment="1">
      <alignment horizontal="left"/>
    </xf>
    <xf numFmtId="0" fontId="31" fillId="34" borderId="30" xfId="0" applyFont="1" applyFill="1" applyBorder="1" applyAlignment="1">
      <alignment horizontal="right"/>
    </xf>
    <xf numFmtId="0" fontId="31" fillId="34" borderId="53" xfId="0" applyFont="1" applyFill="1" applyBorder="1" applyAlignment="1">
      <alignment horizontal="left"/>
    </xf>
    <xf numFmtId="0" fontId="31" fillId="34" borderId="54" xfId="0" applyFont="1" applyFill="1" applyBorder="1" applyAlignment="1">
      <alignment horizontal="left"/>
    </xf>
    <xf numFmtId="0" fontId="31" fillId="34" borderId="55" xfId="0" applyFont="1" applyFill="1" applyBorder="1" applyAlignment="1">
      <alignment horizontal="left"/>
    </xf>
    <xf numFmtId="0" fontId="31" fillId="34" borderId="16" xfId="0" applyFont="1" applyFill="1" applyBorder="1" applyAlignment="1">
      <alignment horizontal="left"/>
    </xf>
    <xf numFmtId="0" fontId="31" fillId="34" borderId="30" xfId="0" applyFont="1" applyFill="1" applyBorder="1" applyAlignment="1">
      <alignment horizontal="left"/>
    </xf>
    <xf numFmtId="0" fontId="31" fillId="34" borderId="31" xfId="0" applyFont="1" applyFill="1" applyBorder="1" applyAlignment="1">
      <alignment horizontal="left"/>
    </xf>
    <xf numFmtId="0" fontId="31" fillId="0" borderId="30" xfId="0" applyFont="1" applyBorder="1" applyAlignment="1">
      <alignment horizontal="left"/>
    </xf>
    <xf numFmtId="0" fontId="30" fillId="0" borderId="30" xfId="0" applyFont="1" applyBorder="1" applyAlignment="1">
      <alignment vertical="center"/>
    </xf>
    <xf numFmtId="242" fontId="31" fillId="0" borderId="30" xfId="0" applyNumberFormat="1" applyFont="1" applyBorder="1" applyAlignment="1">
      <alignment horizontal="left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9" xfId="0" applyFont="1" applyFill="1" applyBorder="1" applyAlignment="1">
      <alignment horizontal="center" vertical="center"/>
    </xf>
    <xf numFmtId="0" fontId="30" fillId="34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/>
    </xf>
    <xf numFmtId="0" fontId="30" fillId="34" borderId="52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4" borderId="44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/>
    </xf>
    <xf numFmtId="0" fontId="33" fillId="34" borderId="44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37" xfId="0" applyFont="1" applyBorder="1" applyAlignment="1">
      <alignment horizontal="left"/>
    </xf>
    <xf numFmtId="0" fontId="31" fillId="34" borderId="37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9" fillId="34" borderId="0" xfId="0" applyFont="1" applyFill="1" applyBorder="1" applyAlignment="1">
      <alignment horizontal="center"/>
    </xf>
    <xf numFmtId="218" fontId="8" fillId="0" borderId="0" xfId="42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218" fontId="39" fillId="0" borderId="0" xfId="42" applyNumberFormat="1" applyFont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34" borderId="16" xfId="0" applyFont="1" applyFill="1" applyBorder="1" applyAlignment="1">
      <alignment horizontal="left" vertical="center"/>
    </xf>
    <xf numFmtId="0" fontId="12" fillId="34" borderId="30" xfId="0" applyFont="1" applyFill="1" applyBorder="1" applyAlignment="1">
      <alignment horizontal="left" vertical="center"/>
    </xf>
    <xf numFmtId="10" fontId="12" fillId="34" borderId="30" xfId="0" applyNumberFormat="1" applyFont="1" applyFill="1" applyBorder="1" applyAlignment="1">
      <alignment horizontal="center" vertical="center"/>
    </xf>
    <xf numFmtId="10" fontId="12" fillId="34" borderId="31" xfId="0" applyNumberFormat="1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7" xfId="0" applyFont="1" applyFill="1" applyBorder="1" applyAlignment="1">
      <alignment horizontal="left" vertical="center"/>
    </xf>
    <xf numFmtId="10" fontId="12" fillId="34" borderId="47" xfId="0" applyNumberFormat="1" applyFont="1" applyFill="1" applyBorder="1" applyAlignment="1">
      <alignment horizontal="center" vertical="center"/>
    </xf>
    <xf numFmtId="10" fontId="12" fillId="34" borderId="48" xfId="0" applyNumberFormat="1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right"/>
    </xf>
    <xf numFmtId="0" fontId="8" fillId="34" borderId="50" xfId="0" applyFont="1" applyFill="1" applyBorder="1" applyAlignment="1">
      <alignment horizontal="right"/>
    </xf>
    <xf numFmtId="0" fontId="8" fillId="34" borderId="51" xfId="0" applyFont="1" applyFill="1" applyBorder="1" applyAlignment="1">
      <alignment horizontal="right"/>
    </xf>
    <xf numFmtId="0" fontId="8" fillId="34" borderId="52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10" fontId="12" fillId="34" borderId="37" xfId="0" applyNumberFormat="1" applyFont="1" applyFill="1" applyBorder="1" applyAlignment="1">
      <alignment horizontal="center" vertical="center"/>
    </xf>
    <xf numFmtId="10" fontId="12" fillId="34" borderId="42" xfId="0" applyNumberFormat="1" applyFont="1" applyFill="1" applyBorder="1" applyAlignment="1">
      <alignment horizontal="center" vertical="center"/>
    </xf>
    <xf numFmtId="0" fontId="36" fillId="34" borderId="39" xfId="0" applyFont="1" applyFill="1" applyBorder="1" applyAlignment="1">
      <alignment horizontal="center" vertical="center"/>
    </xf>
    <xf numFmtId="0" fontId="36" fillId="34" borderId="40" xfId="0" applyFont="1" applyFill="1" applyBorder="1" applyAlignment="1">
      <alignment horizontal="center" vertical="center"/>
    </xf>
    <xf numFmtId="0" fontId="36" fillId="34" borderId="49" xfId="0" applyFont="1" applyFill="1" applyBorder="1" applyAlignment="1">
      <alignment horizontal="center" vertical="center"/>
    </xf>
    <xf numFmtId="0" fontId="36" fillId="34" borderId="50" xfId="0" applyFont="1" applyFill="1" applyBorder="1" applyAlignment="1">
      <alignment horizontal="center" vertical="center"/>
    </xf>
    <xf numFmtId="0" fontId="36" fillId="34" borderId="51" xfId="0" applyFont="1" applyFill="1" applyBorder="1" applyAlignment="1">
      <alignment horizontal="center" vertical="center"/>
    </xf>
    <xf numFmtId="0" fontId="36" fillId="34" borderId="52" xfId="0" applyFont="1" applyFill="1" applyBorder="1" applyAlignment="1">
      <alignment horizontal="center" vertical="center"/>
    </xf>
    <xf numFmtId="0" fontId="36" fillId="34" borderId="38" xfId="0" applyFont="1" applyFill="1" applyBorder="1" applyAlignment="1">
      <alignment horizontal="center" vertical="center"/>
    </xf>
    <xf numFmtId="0" fontId="36" fillId="34" borderId="44" xfId="0" applyFont="1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8" fillId="34" borderId="53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left"/>
    </xf>
    <xf numFmtId="0" fontId="8" fillId="34" borderId="55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8" fillId="34" borderId="30" xfId="0" applyFont="1" applyFill="1" applyBorder="1" applyAlignment="1">
      <alignment horizontal="left"/>
    </xf>
    <xf numFmtId="0" fontId="8" fillId="34" borderId="31" xfId="0" applyFont="1" applyFill="1" applyBorder="1" applyAlignment="1">
      <alignment horizontal="left"/>
    </xf>
    <xf numFmtId="0" fontId="36" fillId="0" borderId="3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242" fontId="8" fillId="34" borderId="30" xfId="0" applyNumberFormat="1" applyFont="1" applyFill="1" applyBorder="1" applyAlignment="1">
      <alignment horizontal="left"/>
    </xf>
    <xf numFmtId="0" fontId="8" fillId="34" borderId="30" xfId="0" applyFont="1" applyFill="1" applyBorder="1" applyAlignment="1">
      <alignment horizontal="right"/>
    </xf>
    <xf numFmtId="242" fontId="8" fillId="0" borderId="30" xfId="0" applyNumberFormat="1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37" xfId="0" applyFont="1" applyBorder="1" applyAlignment="1">
      <alignment horizontal="left"/>
    </xf>
    <xf numFmtId="0" fontId="8" fillId="34" borderId="37" xfId="0" applyFont="1" applyFill="1" applyBorder="1" applyAlignment="1">
      <alignment horizontal="left"/>
    </xf>
    <xf numFmtId="0" fontId="36" fillId="0" borderId="30" xfId="0" applyFont="1" applyBorder="1" applyAlignment="1">
      <alignment vertical="center"/>
    </xf>
    <xf numFmtId="0" fontId="12" fillId="34" borderId="30" xfId="0" applyFont="1" applyFill="1" applyBorder="1" applyAlignment="1">
      <alignment horizontal="left"/>
    </xf>
    <xf numFmtId="0" fontId="10" fillId="0" borderId="30" xfId="0" applyFont="1" applyBorder="1" applyAlignment="1">
      <alignment vertical="center"/>
    </xf>
    <xf numFmtId="43" fontId="8" fillId="34" borderId="16" xfId="42" applyNumberFormat="1" applyFont="1" applyFill="1" applyBorder="1" applyAlignment="1">
      <alignment horizontal="center"/>
    </xf>
    <xf numFmtId="43" fontId="8" fillId="34" borderId="30" xfId="42" applyNumberFormat="1" applyFont="1" applyFill="1" applyBorder="1" applyAlignment="1">
      <alignment horizontal="center"/>
    </xf>
    <xf numFmtId="43" fontId="8" fillId="34" borderId="31" xfId="42" applyNumberFormat="1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34" borderId="47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43" fontId="8" fillId="34" borderId="46" xfId="42" applyFont="1" applyFill="1" applyBorder="1" applyAlignment="1">
      <alignment horizontal="center"/>
    </xf>
    <xf numFmtId="43" fontId="8" fillId="34" borderId="47" xfId="42" applyFont="1" applyFill="1" applyBorder="1" applyAlignment="1">
      <alignment horizontal="center"/>
    </xf>
    <xf numFmtId="43" fontId="8" fillId="34" borderId="48" xfId="42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43" fontId="8" fillId="34" borderId="56" xfId="42" applyFont="1" applyFill="1" applyBorder="1" applyAlignment="1">
      <alignment horizontal="center"/>
    </xf>
    <xf numFmtId="43" fontId="8" fillId="34" borderId="57" xfId="42" applyFont="1" applyFill="1" applyBorder="1" applyAlignment="1">
      <alignment horizontal="center"/>
    </xf>
    <xf numFmtId="43" fontId="8" fillId="34" borderId="58" xfId="42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43" fontId="8" fillId="34" borderId="16" xfId="42" applyFont="1" applyFill="1" applyBorder="1" applyAlignment="1">
      <alignment horizontal="center"/>
    </xf>
    <xf numFmtId="43" fontId="8" fillId="34" borderId="30" xfId="42" applyFont="1" applyFill="1" applyBorder="1" applyAlignment="1">
      <alignment horizontal="center"/>
    </xf>
    <xf numFmtId="43" fontId="8" fillId="34" borderId="31" xfId="42" applyFont="1" applyFill="1" applyBorder="1" applyAlignment="1">
      <alignment horizontal="center"/>
    </xf>
    <xf numFmtId="0" fontId="7" fillId="34" borderId="53" xfId="0" applyFont="1" applyFill="1" applyBorder="1" applyAlignment="1">
      <alignment horizontal="left"/>
    </xf>
    <xf numFmtId="0" fontId="7" fillId="34" borderId="54" xfId="0" applyFont="1" applyFill="1" applyBorder="1" applyAlignment="1">
      <alignment horizontal="left"/>
    </xf>
    <xf numFmtId="0" fontId="7" fillId="34" borderId="55" xfId="0" applyFont="1" applyFill="1" applyBorder="1" applyAlignment="1">
      <alignment horizontal="left"/>
    </xf>
    <xf numFmtId="43" fontId="8" fillId="34" borderId="49" xfId="42" applyNumberFormat="1" applyFont="1" applyFill="1" applyBorder="1" applyAlignment="1">
      <alignment horizontal="center"/>
    </xf>
    <xf numFmtId="43" fontId="8" fillId="34" borderId="50" xfId="42" applyNumberFormat="1" applyFont="1" applyFill="1" applyBorder="1" applyAlignment="1">
      <alignment horizontal="center"/>
    </xf>
    <xf numFmtId="43" fontId="8" fillId="34" borderId="51" xfId="42" applyNumberFormat="1" applyFont="1" applyFill="1" applyBorder="1" applyAlignment="1">
      <alignment horizontal="center"/>
    </xf>
    <xf numFmtId="0" fontId="36" fillId="0" borderId="47" xfId="0" applyFont="1" applyBorder="1" applyAlignment="1">
      <alignment horizontal="left"/>
    </xf>
    <xf numFmtId="0" fontId="36" fillId="0" borderId="59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218" fontId="36" fillId="0" borderId="49" xfId="42" applyNumberFormat="1" applyFont="1" applyBorder="1" applyAlignment="1">
      <alignment horizontal="center" vertical="center" wrapText="1"/>
    </xf>
    <xf numFmtId="218" fontId="36" fillId="0" borderId="50" xfId="42" applyNumberFormat="1" applyFont="1" applyBorder="1" applyAlignment="1">
      <alignment horizontal="center" vertical="center" wrapText="1"/>
    </xf>
    <xf numFmtId="218" fontId="36" fillId="0" borderId="51" xfId="42" applyNumberFormat="1" applyFont="1" applyBorder="1" applyAlignment="1">
      <alignment horizontal="center" vertical="center" wrapText="1"/>
    </xf>
    <xf numFmtId="218" fontId="36" fillId="0" borderId="52" xfId="42" applyNumberFormat="1" applyFont="1" applyBorder="1" applyAlignment="1">
      <alignment horizontal="center" vertical="center" wrapText="1"/>
    </xf>
    <xf numFmtId="218" fontId="36" fillId="0" borderId="38" xfId="42" applyNumberFormat="1" applyFont="1" applyBorder="1" applyAlignment="1">
      <alignment horizontal="center" vertical="center" wrapText="1"/>
    </xf>
    <xf numFmtId="218" fontId="36" fillId="0" borderId="44" xfId="42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22" fontId="0" fillId="0" borderId="36" xfId="0" applyNumberFormat="1" applyBorder="1" applyAlignment="1">
      <alignment horizontal="center"/>
    </xf>
    <xf numFmtId="43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43" fontId="0" fillId="0" borderId="17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36" xfId="0" applyFont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43" fontId="6" fillId="0" borderId="22" xfId="42" applyFont="1" applyFill="1" applyBorder="1" applyAlignment="1">
      <alignment horizontal="center"/>
    </xf>
    <xf numFmtId="43" fontId="6" fillId="0" borderId="28" xfId="42" applyFont="1" applyFill="1" applyBorder="1" applyAlignment="1">
      <alignment horizontal="center"/>
    </xf>
    <xf numFmtId="43" fontId="6" fillId="0" borderId="29" xfId="42" applyFont="1" applyFill="1" applyBorder="1" applyAlignment="1">
      <alignment horizontal="center"/>
    </xf>
    <xf numFmtId="43" fontId="6" fillId="33" borderId="16" xfId="42" applyNumberFormat="1" applyFont="1" applyFill="1" applyBorder="1" applyAlignment="1">
      <alignment horizontal="right"/>
    </xf>
    <xf numFmtId="43" fontId="6" fillId="33" borderId="30" xfId="42" applyNumberFormat="1" applyFont="1" applyFill="1" applyBorder="1" applyAlignment="1">
      <alignment horizontal="right"/>
    </xf>
    <xf numFmtId="43" fontId="6" fillId="33" borderId="31" xfId="42" applyNumberFormat="1" applyFont="1" applyFill="1" applyBorder="1" applyAlignment="1">
      <alignment horizontal="right"/>
    </xf>
    <xf numFmtId="43" fontId="6" fillId="33" borderId="16" xfId="42" applyNumberFormat="1" applyFont="1" applyFill="1" applyBorder="1" applyAlignment="1">
      <alignment horizontal="center"/>
    </xf>
    <xf numFmtId="43" fontId="6" fillId="33" borderId="30" xfId="42" applyNumberFormat="1" applyFont="1" applyFill="1" applyBorder="1" applyAlignment="1">
      <alignment horizontal="center"/>
    </xf>
    <xf numFmtId="43" fontId="6" fillId="33" borderId="31" xfId="42" applyNumberFormat="1" applyFont="1" applyFill="1" applyBorder="1" applyAlignment="1">
      <alignment horizontal="center"/>
    </xf>
    <xf numFmtId="43" fontId="13" fillId="33" borderId="16" xfId="42" applyNumberFormat="1" applyFont="1" applyFill="1" applyBorder="1" applyAlignment="1">
      <alignment horizontal="center"/>
    </xf>
    <xf numFmtId="43" fontId="13" fillId="33" borderId="30" xfId="42" applyNumberFormat="1" applyFont="1" applyFill="1" applyBorder="1" applyAlignment="1">
      <alignment horizontal="center"/>
    </xf>
    <xf numFmtId="43" fontId="13" fillId="33" borderId="31" xfId="42" applyNumberFormat="1" applyFont="1" applyFill="1" applyBorder="1" applyAlignment="1">
      <alignment horizontal="center"/>
    </xf>
    <xf numFmtId="43" fontId="13" fillId="33" borderId="26" xfId="42" applyNumberFormat="1" applyFont="1" applyFill="1" applyBorder="1" applyAlignment="1">
      <alignment horizontal="center"/>
    </xf>
    <xf numFmtId="43" fontId="13" fillId="33" borderId="60" xfId="42" applyNumberFormat="1" applyFont="1" applyFill="1" applyBorder="1" applyAlignment="1">
      <alignment horizontal="center"/>
    </xf>
    <xf numFmtId="43" fontId="13" fillId="33" borderId="61" xfId="42" applyNumberFormat="1" applyFont="1" applyFill="1" applyBorder="1" applyAlignment="1">
      <alignment horizontal="center"/>
    </xf>
    <xf numFmtId="43" fontId="13" fillId="19" borderId="23" xfId="42" applyFont="1" applyFill="1" applyBorder="1" applyAlignment="1">
      <alignment horizontal="center"/>
    </xf>
    <xf numFmtId="43" fontId="13" fillId="19" borderId="34" xfId="42" applyFont="1" applyFill="1" applyBorder="1" applyAlignment="1">
      <alignment horizontal="center"/>
    </xf>
    <xf numFmtId="43" fontId="13" fillId="19" borderId="35" xfId="42" applyFont="1" applyFill="1" applyBorder="1" applyAlignment="1">
      <alignment horizontal="center"/>
    </xf>
    <xf numFmtId="43" fontId="13" fillId="0" borderId="16" xfId="42" applyFont="1" applyFill="1" applyBorder="1" applyAlignment="1">
      <alignment horizontal="center"/>
    </xf>
    <xf numFmtId="43" fontId="13" fillId="0" borderId="30" xfId="42" applyFont="1" applyFill="1" applyBorder="1" applyAlignment="1">
      <alignment horizontal="center"/>
    </xf>
    <xf numFmtId="43" fontId="13" fillId="0" borderId="31" xfId="42" applyFont="1" applyFill="1" applyBorder="1" applyAlignment="1">
      <alignment horizontal="center"/>
    </xf>
    <xf numFmtId="43" fontId="13" fillId="0" borderId="26" xfId="42" applyFont="1" applyFill="1" applyBorder="1" applyAlignment="1">
      <alignment horizontal="center"/>
    </xf>
    <xf numFmtId="43" fontId="13" fillId="0" borderId="60" xfId="42" applyFont="1" applyFill="1" applyBorder="1" applyAlignment="1">
      <alignment horizontal="center"/>
    </xf>
    <xf numFmtId="43" fontId="13" fillId="0" borderId="61" xfId="42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omma 5 2" xfId="47"/>
    <cellStyle name="Comma 6" xfId="48"/>
    <cellStyle name="Comma 6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5" xfId="65"/>
    <cellStyle name="Normal 5 2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ปกติ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60245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629400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2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49</xdr:row>
      <xdr:rowOff>123825</xdr:rowOff>
    </xdr:from>
    <xdr:to>
      <xdr:col>9</xdr:col>
      <xdr:colOff>847725</xdr:colOff>
      <xdr:row>52</xdr:row>
      <xdr:rowOff>209550</xdr:rowOff>
    </xdr:to>
    <xdr:pic>
      <xdr:nvPicPr>
        <xdr:cNvPr id="3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016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20</xdr:row>
      <xdr:rowOff>38100</xdr:rowOff>
    </xdr:from>
    <xdr:to>
      <xdr:col>1</xdr:col>
      <xdr:colOff>381000</xdr:colOff>
      <xdr:row>20</xdr:row>
      <xdr:rowOff>247650</xdr:rowOff>
    </xdr:to>
    <xdr:sp>
      <xdr:nvSpPr>
        <xdr:cNvPr id="9" name="Oval 48"/>
        <xdr:cNvSpPr>
          <a:spLocks/>
        </xdr:cNvSpPr>
      </xdr:nvSpPr>
      <xdr:spPr>
        <a:xfrm>
          <a:off x="542925" y="567690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44</xdr:row>
      <xdr:rowOff>38100</xdr:rowOff>
    </xdr:from>
    <xdr:to>
      <xdr:col>1</xdr:col>
      <xdr:colOff>419100</xdr:colOff>
      <xdr:row>44</xdr:row>
      <xdr:rowOff>247650</xdr:rowOff>
    </xdr:to>
    <xdr:sp>
      <xdr:nvSpPr>
        <xdr:cNvPr id="31" name="Oval 32"/>
        <xdr:cNvSpPr>
          <a:spLocks/>
        </xdr:cNvSpPr>
      </xdr:nvSpPr>
      <xdr:spPr>
        <a:xfrm>
          <a:off x="581025" y="120967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829425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103</xdr:row>
      <xdr:rowOff>47625</xdr:rowOff>
    </xdr:from>
    <xdr:to>
      <xdr:col>1</xdr:col>
      <xdr:colOff>400050</xdr:colOff>
      <xdr:row>103</xdr:row>
      <xdr:rowOff>257175</xdr:rowOff>
    </xdr:to>
    <xdr:sp>
      <xdr:nvSpPr>
        <xdr:cNvPr id="47" name="Hexagon 51"/>
        <xdr:cNvSpPr>
          <a:spLocks/>
        </xdr:cNvSpPr>
      </xdr:nvSpPr>
      <xdr:spPr>
        <a:xfrm>
          <a:off x="561975" y="2833687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171450</xdr:colOff>
      <xdr:row>104</xdr:row>
      <xdr:rowOff>28575</xdr:rowOff>
    </xdr:from>
    <xdr:to>
      <xdr:col>1</xdr:col>
      <xdr:colOff>381000</xdr:colOff>
      <xdr:row>104</xdr:row>
      <xdr:rowOff>238125</xdr:rowOff>
    </xdr:to>
    <xdr:sp>
      <xdr:nvSpPr>
        <xdr:cNvPr id="48" name="Hexagon 52"/>
        <xdr:cNvSpPr>
          <a:spLocks/>
        </xdr:cNvSpPr>
      </xdr:nvSpPr>
      <xdr:spPr>
        <a:xfrm>
          <a:off x="542925" y="285845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89</xdr:row>
      <xdr:rowOff>28575</xdr:rowOff>
    </xdr:from>
    <xdr:to>
      <xdr:col>1</xdr:col>
      <xdr:colOff>428625</xdr:colOff>
      <xdr:row>89</xdr:row>
      <xdr:rowOff>238125</xdr:rowOff>
    </xdr:to>
    <xdr:sp>
      <xdr:nvSpPr>
        <xdr:cNvPr id="50" name="Oval 55"/>
        <xdr:cNvSpPr>
          <a:spLocks/>
        </xdr:cNvSpPr>
      </xdr:nvSpPr>
      <xdr:spPr>
        <a:xfrm>
          <a:off x="590550" y="245173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90</xdr:row>
      <xdr:rowOff>28575</xdr:rowOff>
    </xdr:from>
    <xdr:to>
      <xdr:col>1</xdr:col>
      <xdr:colOff>428625</xdr:colOff>
      <xdr:row>90</xdr:row>
      <xdr:rowOff>238125</xdr:rowOff>
    </xdr:to>
    <xdr:sp>
      <xdr:nvSpPr>
        <xdr:cNvPr id="51" name="Oval 56"/>
        <xdr:cNvSpPr>
          <a:spLocks/>
        </xdr:cNvSpPr>
      </xdr:nvSpPr>
      <xdr:spPr>
        <a:xfrm>
          <a:off x="590550" y="247840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91</xdr:row>
      <xdr:rowOff>28575</xdr:rowOff>
    </xdr:from>
    <xdr:to>
      <xdr:col>1</xdr:col>
      <xdr:colOff>428625</xdr:colOff>
      <xdr:row>91</xdr:row>
      <xdr:rowOff>238125</xdr:rowOff>
    </xdr:to>
    <xdr:sp>
      <xdr:nvSpPr>
        <xdr:cNvPr id="52" name="Oval 57"/>
        <xdr:cNvSpPr>
          <a:spLocks/>
        </xdr:cNvSpPr>
      </xdr:nvSpPr>
      <xdr:spPr>
        <a:xfrm>
          <a:off x="590550" y="250507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47625</xdr:rowOff>
    </xdr:from>
    <xdr:to>
      <xdr:col>1</xdr:col>
      <xdr:colOff>400050</xdr:colOff>
      <xdr:row>92</xdr:row>
      <xdr:rowOff>257175</xdr:rowOff>
    </xdr:to>
    <xdr:sp>
      <xdr:nvSpPr>
        <xdr:cNvPr id="53" name="Oval 58"/>
        <xdr:cNvSpPr>
          <a:spLocks/>
        </xdr:cNvSpPr>
      </xdr:nvSpPr>
      <xdr:spPr>
        <a:xfrm>
          <a:off x="561975" y="2533650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200025</xdr:colOff>
      <xdr:row>102</xdr:row>
      <xdr:rowOff>38100</xdr:rowOff>
    </xdr:from>
    <xdr:to>
      <xdr:col>1</xdr:col>
      <xdr:colOff>409575</xdr:colOff>
      <xdr:row>102</xdr:row>
      <xdr:rowOff>247650</xdr:rowOff>
    </xdr:to>
    <xdr:sp>
      <xdr:nvSpPr>
        <xdr:cNvPr id="54" name="Hexagon 59"/>
        <xdr:cNvSpPr>
          <a:spLocks/>
        </xdr:cNvSpPr>
      </xdr:nvSpPr>
      <xdr:spPr>
        <a:xfrm>
          <a:off x="571500" y="28060650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83</xdr:row>
      <xdr:rowOff>85725</xdr:rowOff>
    </xdr:from>
    <xdr:to>
      <xdr:col>1</xdr:col>
      <xdr:colOff>409575</xdr:colOff>
      <xdr:row>83</xdr:row>
      <xdr:rowOff>266700</xdr:rowOff>
    </xdr:to>
    <xdr:sp>
      <xdr:nvSpPr>
        <xdr:cNvPr id="60" name="Oval 65"/>
        <xdr:cNvSpPr>
          <a:spLocks/>
        </xdr:cNvSpPr>
      </xdr:nvSpPr>
      <xdr:spPr>
        <a:xfrm>
          <a:off x="561975" y="22974300"/>
          <a:ext cx="2190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84</xdr:row>
      <xdr:rowOff>28575</xdr:rowOff>
    </xdr:from>
    <xdr:to>
      <xdr:col>1</xdr:col>
      <xdr:colOff>428625</xdr:colOff>
      <xdr:row>84</xdr:row>
      <xdr:rowOff>238125</xdr:rowOff>
    </xdr:to>
    <xdr:sp>
      <xdr:nvSpPr>
        <xdr:cNvPr id="61" name="Oval 66"/>
        <xdr:cNvSpPr>
          <a:spLocks/>
        </xdr:cNvSpPr>
      </xdr:nvSpPr>
      <xdr:spPr>
        <a:xfrm>
          <a:off x="590550" y="231838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85</xdr:row>
      <xdr:rowOff>28575</xdr:rowOff>
    </xdr:from>
    <xdr:to>
      <xdr:col>1</xdr:col>
      <xdr:colOff>428625</xdr:colOff>
      <xdr:row>85</xdr:row>
      <xdr:rowOff>238125</xdr:rowOff>
    </xdr:to>
    <xdr:sp>
      <xdr:nvSpPr>
        <xdr:cNvPr id="62" name="Oval 67"/>
        <xdr:cNvSpPr>
          <a:spLocks/>
        </xdr:cNvSpPr>
      </xdr:nvSpPr>
      <xdr:spPr>
        <a:xfrm>
          <a:off x="590550" y="234505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86</xdr:row>
      <xdr:rowOff>28575</xdr:rowOff>
    </xdr:from>
    <xdr:to>
      <xdr:col>1</xdr:col>
      <xdr:colOff>428625</xdr:colOff>
      <xdr:row>86</xdr:row>
      <xdr:rowOff>238125</xdr:rowOff>
    </xdr:to>
    <xdr:sp>
      <xdr:nvSpPr>
        <xdr:cNvPr id="63" name="Oval 68"/>
        <xdr:cNvSpPr>
          <a:spLocks/>
        </xdr:cNvSpPr>
      </xdr:nvSpPr>
      <xdr:spPr>
        <a:xfrm>
          <a:off x="590550" y="237172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87</xdr:row>
      <xdr:rowOff>28575</xdr:rowOff>
    </xdr:from>
    <xdr:to>
      <xdr:col>1</xdr:col>
      <xdr:colOff>428625</xdr:colOff>
      <xdr:row>87</xdr:row>
      <xdr:rowOff>238125</xdr:rowOff>
    </xdr:to>
    <xdr:sp>
      <xdr:nvSpPr>
        <xdr:cNvPr id="64" name="Oval 70"/>
        <xdr:cNvSpPr>
          <a:spLocks/>
        </xdr:cNvSpPr>
      </xdr:nvSpPr>
      <xdr:spPr>
        <a:xfrm>
          <a:off x="590550" y="239839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</xdr:colOff>
      <xdr:row>105</xdr:row>
      <xdr:rowOff>28575</xdr:rowOff>
    </xdr:from>
    <xdr:to>
      <xdr:col>1</xdr:col>
      <xdr:colOff>371475</xdr:colOff>
      <xdr:row>105</xdr:row>
      <xdr:rowOff>238125</xdr:rowOff>
    </xdr:to>
    <xdr:sp>
      <xdr:nvSpPr>
        <xdr:cNvPr id="65" name="Hexagon 72"/>
        <xdr:cNvSpPr>
          <a:spLocks/>
        </xdr:cNvSpPr>
      </xdr:nvSpPr>
      <xdr:spPr>
        <a:xfrm>
          <a:off x="533400" y="288512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101</xdr:row>
      <xdr:rowOff>47625</xdr:rowOff>
    </xdr:from>
    <xdr:to>
      <xdr:col>1</xdr:col>
      <xdr:colOff>390525</xdr:colOff>
      <xdr:row>101</xdr:row>
      <xdr:rowOff>257175</xdr:rowOff>
    </xdr:to>
    <xdr:sp>
      <xdr:nvSpPr>
        <xdr:cNvPr id="66" name="Hexagon 73"/>
        <xdr:cNvSpPr>
          <a:spLocks/>
        </xdr:cNvSpPr>
      </xdr:nvSpPr>
      <xdr:spPr>
        <a:xfrm>
          <a:off x="552450" y="2780347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32492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154</xdr:row>
      <xdr:rowOff>28575</xdr:rowOff>
    </xdr:from>
    <xdr:to>
      <xdr:col>1</xdr:col>
      <xdr:colOff>428625</xdr:colOff>
      <xdr:row>154</xdr:row>
      <xdr:rowOff>238125</xdr:rowOff>
    </xdr:to>
    <xdr:sp>
      <xdr:nvSpPr>
        <xdr:cNvPr id="88" name="Oval 100"/>
        <xdr:cNvSpPr>
          <a:spLocks/>
        </xdr:cNvSpPr>
      </xdr:nvSpPr>
      <xdr:spPr>
        <a:xfrm>
          <a:off x="590550" y="4205287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155</xdr:row>
      <xdr:rowOff>28575</xdr:rowOff>
    </xdr:from>
    <xdr:to>
      <xdr:col>1</xdr:col>
      <xdr:colOff>428625</xdr:colOff>
      <xdr:row>155</xdr:row>
      <xdr:rowOff>238125</xdr:rowOff>
    </xdr:to>
    <xdr:sp>
      <xdr:nvSpPr>
        <xdr:cNvPr id="89" name="Oval 101"/>
        <xdr:cNvSpPr>
          <a:spLocks/>
        </xdr:cNvSpPr>
      </xdr:nvSpPr>
      <xdr:spPr>
        <a:xfrm>
          <a:off x="590550" y="4231957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156</xdr:row>
      <xdr:rowOff>28575</xdr:rowOff>
    </xdr:from>
    <xdr:to>
      <xdr:col>1</xdr:col>
      <xdr:colOff>428625</xdr:colOff>
      <xdr:row>156</xdr:row>
      <xdr:rowOff>238125</xdr:rowOff>
    </xdr:to>
    <xdr:sp>
      <xdr:nvSpPr>
        <xdr:cNvPr id="90" name="Oval 102"/>
        <xdr:cNvSpPr>
          <a:spLocks/>
        </xdr:cNvSpPr>
      </xdr:nvSpPr>
      <xdr:spPr>
        <a:xfrm>
          <a:off x="590550" y="4258627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158</xdr:row>
      <xdr:rowOff>28575</xdr:rowOff>
    </xdr:from>
    <xdr:to>
      <xdr:col>1</xdr:col>
      <xdr:colOff>428625</xdr:colOff>
      <xdr:row>158</xdr:row>
      <xdr:rowOff>238125</xdr:rowOff>
    </xdr:to>
    <xdr:sp>
      <xdr:nvSpPr>
        <xdr:cNvPr id="91" name="Oval 103"/>
        <xdr:cNvSpPr>
          <a:spLocks/>
        </xdr:cNvSpPr>
      </xdr:nvSpPr>
      <xdr:spPr>
        <a:xfrm>
          <a:off x="590550" y="4311967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149</xdr:row>
      <xdr:rowOff>28575</xdr:rowOff>
    </xdr:from>
    <xdr:to>
      <xdr:col>1</xdr:col>
      <xdr:colOff>428625</xdr:colOff>
      <xdr:row>149</xdr:row>
      <xdr:rowOff>238125</xdr:rowOff>
    </xdr:to>
    <xdr:sp>
      <xdr:nvSpPr>
        <xdr:cNvPr id="92" name="Oval 110"/>
        <xdr:cNvSpPr>
          <a:spLocks/>
        </xdr:cNvSpPr>
      </xdr:nvSpPr>
      <xdr:spPr>
        <a:xfrm>
          <a:off x="590550" y="4071937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150</xdr:row>
      <xdr:rowOff>28575</xdr:rowOff>
    </xdr:from>
    <xdr:to>
      <xdr:col>1</xdr:col>
      <xdr:colOff>428625</xdr:colOff>
      <xdr:row>150</xdr:row>
      <xdr:rowOff>238125</xdr:rowOff>
    </xdr:to>
    <xdr:sp>
      <xdr:nvSpPr>
        <xdr:cNvPr id="93" name="Oval 111"/>
        <xdr:cNvSpPr>
          <a:spLocks/>
        </xdr:cNvSpPr>
      </xdr:nvSpPr>
      <xdr:spPr>
        <a:xfrm>
          <a:off x="590550" y="4098607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151</xdr:row>
      <xdr:rowOff>28575</xdr:rowOff>
    </xdr:from>
    <xdr:to>
      <xdr:col>1</xdr:col>
      <xdr:colOff>428625</xdr:colOff>
      <xdr:row>151</xdr:row>
      <xdr:rowOff>238125</xdr:rowOff>
    </xdr:to>
    <xdr:sp>
      <xdr:nvSpPr>
        <xdr:cNvPr id="94" name="Oval 112"/>
        <xdr:cNvSpPr>
          <a:spLocks/>
        </xdr:cNvSpPr>
      </xdr:nvSpPr>
      <xdr:spPr>
        <a:xfrm>
          <a:off x="590550" y="4125277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152</xdr:row>
      <xdr:rowOff>28575</xdr:rowOff>
    </xdr:from>
    <xdr:to>
      <xdr:col>1</xdr:col>
      <xdr:colOff>428625</xdr:colOff>
      <xdr:row>152</xdr:row>
      <xdr:rowOff>238125</xdr:rowOff>
    </xdr:to>
    <xdr:sp>
      <xdr:nvSpPr>
        <xdr:cNvPr id="95" name="Oval 114"/>
        <xdr:cNvSpPr>
          <a:spLocks/>
        </xdr:cNvSpPr>
      </xdr:nvSpPr>
      <xdr:spPr>
        <a:xfrm>
          <a:off x="590550" y="4151947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153</xdr:row>
      <xdr:rowOff>28575</xdr:rowOff>
    </xdr:from>
    <xdr:to>
      <xdr:col>1</xdr:col>
      <xdr:colOff>428625</xdr:colOff>
      <xdr:row>153</xdr:row>
      <xdr:rowOff>238125</xdr:rowOff>
    </xdr:to>
    <xdr:sp>
      <xdr:nvSpPr>
        <xdr:cNvPr id="96" name="Oval 115"/>
        <xdr:cNvSpPr>
          <a:spLocks/>
        </xdr:cNvSpPr>
      </xdr:nvSpPr>
      <xdr:spPr>
        <a:xfrm>
          <a:off x="590550" y="4178617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157</xdr:row>
      <xdr:rowOff>28575</xdr:rowOff>
    </xdr:from>
    <xdr:to>
      <xdr:col>1</xdr:col>
      <xdr:colOff>428625</xdr:colOff>
      <xdr:row>157</xdr:row>
      <xdr:rowOff>238125</xdr:rowOff>
    </xdr:to>
    <xdr:sp>
      <xdr:nvSpPr>
        <xdr:cNvPr id="97" name="Oval 119"/>
        <xdr:cNvSpPr>
          <a:spLocks/>
        </xdr:cNvSpPr>
      </xdr:nvSpPr>
      <xdr:spPr>
        <a:xfrm>
          <a:off x="590550" y="4285297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189</xdr:row>
      <xdr:rowOff>123825</xdr:rowOff>
    </xdr:from>
    <xdr:to>
      <xdr:col>9</xdr:col>
      <xdr:colOff>847725</xdr:colOff>
      <xdr:row>192</xdr:row>
      <xdr:rowOff>209550</xdr:rowOff>
    </xdr:to>
    <xdr:pic>
      <xdr:nvPicPr>
        <xdr:cNvPr id="1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1549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86</xdr:row>
      <xdr:rowOff>28575</xdr:rowOff>
    </xdr:from>
    <xdr:to>
      <xdr:col>1</xdr:col>
      <xdr:colOff>428625</xdr:colOff>
      <xdr:row>86</xdr:row>
      <xdr:rowOff>238125</xdr:rowOff>
    </xdr:to>
    <xdr:sp>
      <xdr:nvSpPr>
        <xdr:cNvPr id="127" name="Oval 183"/>
        <xdr:cNvSpPr>
          <a:spLocks/>
        </xdr:cNvSpPr>
      </xdr:nvSpPr>
      <xdr:spPr>
        <a:xfrm>
          <a:off x="590550" y="237172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88</xdr:row>
      <xdr:rowOff>28575</xdr:rowOff>
    </xdr:from>
    <xdr:to>
      <xdr:col>1</xdr:col>
      <xdr:colOff>428625</xdr:colOff>
      <xdr:row>88</xdr:row>
      <xdr:rowOff>238125</xdr:rowOff>
    </xdr:to>
    <xdr:sp>
      <xdr:nvSpPr>
        <xdr:cNvPr id="128" name="Oval 185"/>
        <xdr:cNvSpPr>
          <a:spLocks/>
        </xdr:cNvSpPr>
      </xdr:nvSpPr>
      <xdr:spPr>
        <a:xfrm>
          <a:off x="590550" y="242506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220</xdr:row>
      <xdr:rowOff>28575</xdr:rowOff>
    </xdr:from>
    <xdr:to>
      <xdr:col>1</xdr:col>
      <xdr:colOff>428625</xdr:colOff>
      <xdr:row>220</xdr:row>
      <xdr:rowOff>238125</xdr:rowOff>
    </xdr:to>
    <xdr:sp>
      <xdr:nvSpPr>
        <xdr:cNvPr id="129" name="Oval 228"/>
        <xdr:cNvSpPr>
          <a:spLocks/>
        </xdr:cNvSpPr>
      </xdr:nvSpPr>
      <xdr:spPr>
        <a:xfrm>
          <a:off x="590550" y="5986462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221</xdr:row>
      <xdr:rowOff>28575</xdr:rowOff>
    </xdr:from>
    <xdr:to>
      <xdr:col>1</xdr:col>
      <xdr:colOff>428625</xdr:colOff>
      <xdr:row>221</xdr:row>
      <xdr:rowOff>238125</xdr:rowOff>
    </xdr:to>
    <xdr:sp>
      <xdr:nvSpPr>
        <xdr:cNvPr id="130" name="Oval 229"/>
        <xdr:cNvSpPr>
          <a:spLocks/>
        </xdr:cNvSpPr>
      </xdr:nvSpPr>
      <xdr:spPr>
        <a:xfrm>
          <a:off x="590550" y="6013132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210</xdr:row>
      <xdr:rowOff>28575</xdr:rowOff>
    </xdr:from>
    <xdr:to>
      <xdr:col>1</xdr:col>
      <xdr:colOff>428625</xdr:colOff>
      <xdr:row>210</xdr:row>
      <xdr:rowOff>238125</xdr:rowOff>
    </xdr:to>
    <xdr:sp>
      <xdr:nvSpPr>
        <xdr:cNvPr id="131" name="Oval 241"/>
        <xdr:cNvSpPr>
          <a:spLocks/>
        </xdr:cNvSpPr>
      </xdr:nvSpPr>
      <xdr:spPr>
        <a:xfrm>
          <a:off x="590550" y="571309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200025</xdr:colOff>
      <xdr:row>100</xdr:row>
      <xdr:rowOff>47625</xdr:rowOff>
    </xdr:from>
    <xdr:to>
      <xdr:col>1</xdr:col>
      <xdr:colOff>409575</xdr:colOff>
      <xdr:row>100</xdr:row>
      <xdr:rowOff>257175</xdr:rowOff>
    </xdr:to>
    <xdr:sp>
      <xdr:nvSpPr>
        <xdr:cNvPr id="132" name="Hexagon 170"/>
        <xdr:cNvSpPr>
          <a:spLocks/>
        </xdr:cNvSpPr>
      </xdr:nvSpPr>
      <xdr:spPr>
        <a:xfrm>
          <a:off x="571500" y="2753677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228</xdr:row>
      <xdr:rowOff>28575</xdr:rowOff>
    </xdr:from>
    <xdr:to>
      <xdr:col>1</xdr:col>
      <xdr:colOff>390525</xdr:colOff>
      <xdr:row>228</xdr:row>
      <xdr:rowOff>238125</xdr:rowOff>
    </xdr:to>
    <xdr:sp>
      <xdr:nvSpPr>
        <xdr:cNvPr id="133" name="Hexagon 629"/>
        <xdr:cNvSpPr>
          <a:spLocks/>
        </xdr:cNvSpPr>
      </xdr:nvSpPr>
      <xdr:spPr>
        <a:xfrm>
          <a:off x="552450" y="619982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161</xdr:row>
      <xdr:rowOff>47625</xdr:rowOff>
    </xdr:from>
    <xdr:to>
      <xdr:col>1</xdr:col>
      <xdr:colOff>428625</xdr:colOff>
      <xdr:row>161</xdr:row>
      <xdr:rowOff>257175</xdr:rowOff>
    </xdr:to>
    <xdr:sp>
      <xdr:nvSpPr>
        <xdr:cNvPr id="134" name="Hexagon 647"/>
        <xdr:cNvSpPr>
          <a:spLocks/>
        </xdr:cNvSpPr>
      </xdr:nvSpPr>
      <xdr:spPr>
        <a:xfrm>
          <a:off x="590550" y="439388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162</xdr:row>
      <xdr:rowOff>47625</xdr:rowOff>
    </xdr:from>
    <xdr:to>
      <xdr:col>1</xdr:col>
      <xdr:colOff>428625</xdr:colOff>
      <xdr:row>162</xdr:row>
      <xdr:rowOff>257175</xdr:rowOff>
    </xdr:to>
    <xdr:sp>
      <xdr:nvSpPr>
        <xdr:cNvPr id="135" name="Hexagon 648"/>
        <xdr:cNvSpPr>
          <a:spLocks/>
        </xdr:cNvSpPr>
      </xdr:nvSpPr>
      <xdr:spPr>
        <a:xfrm>
          <a:off x="590550" y="442055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160</xdr:row>
      <xdr:rowOff>47625</xdr:rowOff>
    </xdr:from>
    <xdr:to>
      <xdr:col>1</xdr:col>
      <xdr:colOff>428625</xdr:colOff>
      <xdr:row>160</xdr:row>
      <xdr:rowOff>257175</xdr:rowOff>
    </xdr:to>
    <xdr:sp>
      <xdr:nvSpPr>
        <xdr:cNvPr id="136" name="Hexagon 649"/>
        <xdr:cNvSpPr>
          <a:spLocks/>
        </xdr:cNvSpPr>
      </xdr:nvSpPr>
      <xdr:spPr>
        <a:xfrm>
          <a:off x="590550" y="436721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159</xdr:row>
      <xdr:rowOff>47625</xdr:rowOff>
    </xdr:from>
    <xdr:to>
      <xdr:col>1</xdr:col>
      <xdr:colOff>428625</xdr:colOff>
      <xdr:row>159</xdr:row>
      <xdr:rowOff>257175</xdr:rowOff>
    </xdr:to>
    <xdr:sp>
      <xdr:nvSpPr>
        <xdr:cNvPr id="137" name="Hexagon 653"/>
        <xdr:cNvSpPr>
          <a:spLocks/>
        </xdr:cNvSpPr>
      </xdr:nvSpPr>
      <xdr:spPr>
        <a:xfrm>
          <a:off x="590550" y="434054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70</xdr:row>
      <xdr:rowOff>123825</xdr:rowOff>
    </xdr:from>
    <xdr:to>
      <xdr:col>9</xdr:col>
      <xdr:colOff>847725</xdr:colOff>
      <xdr:row>73</xdr:row>
      <xdr:rowOff>209550</xdr:rowOff>
    </xdr:to>
    <xdr:pic>
      <xdr:nvPicPr>
        <xdr:cNvPr id="1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937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1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93</xdr:row>
      <xdr:rowOff>123825</xdr:rowOff>
    </xdr:from>
    <xdr:to>
      <xdr:col>9</xdr:col>
      <xdr:colOff>847725</xdr:colOff>
      <xdr:row>96</xdr:row>
      <xdr:rowOff>209550</xdr:rowOff>
    </xdr:to>
    <xdr:pic>
      <xdr:nvPicPr>
        <xdr:cNvPr id="2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6794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117</xdr:row>
      <xdr:rowOff>123825</xdr:rowOff>
    </xdr:from>
    <xdr:to>
      <xdr:col>9</xdr:col>
      <xdr:colOff>847725</xdr:colOff>
      <xdr:row>120</xdr:row>
      <xdr:rowOff>209550</xdr:rowOff>
    </xdr:to>
    <xdr:pic>
      <xdr:nvPicPr>
        <xdr:cNvPr id="2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21468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2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04" name="Picture 372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141</xdr:row>
      <xdr:rowOff>123825</xdr:rowOff>
    </xdr:from>
    <xdr:to>
      <xdr:col>9</xdr:col>
      <xdr:colOff>847725</xdr:colOff>
      <xdr:row>144</xdr:row>
      <xdr:rowOff>209550</xdr:rowOff>
    </xdr:to>
    <xdr:pic>
      <xdr:nvPicPr>
        <xdr:cNvPr id="3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38614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62" name="Picture 430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165</xdr:row>
      <xdr:rowOff>123825</xdr:rowOff>
    </xdr:from>
    <xdr:to>
      <xdr:col>9</xdr:col>
      <xdr:colOff>847725</xdr:colOff>
      <xdr:row>168</xdr:row>
      <xdr:rowOff>209550</xdr:rowOff>
    </xdr:to>
    <xdr:pic>
      <xdr:nvPicPr>
        <xdr:cNvPr id="3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4508182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163</xdr:row>
      <xdr:rowOff>28575</xdr:rowOff>
    </xdr:from>
    <xdr:to>
      <xdr:col>1</xdr:col>
      <xdr:colOff>390525</xdr:colOff>
      <xdr:row>163</xdr:row>
      <xdr:rowOff>238125</xdr:rowOff>
    </xdr:to>
    <xdr:sp>
      <xdr:nvSpPr>
        <xdr:cNvPr id="399" name="Hexagon 434"/>
        <xdr:cNvSpPr>
          <a:spLocks/>
        </xdr:cNvSpPr>
      </xdr:nvSpPr>
      <xdr:spPr>
        <a:xfrm>
          <a:off x="552450" y="4445317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200025</xdr:colOff>
      <xdr:row>206</xdr:row>
      <xdr:rowOff>57150</xdr:rowOff>
    </xdr:from>
    <xdr:to>
      <xdr:col>1</xdr:col>
      <xdr:colOff>409575</xdr:colOff>
      <xdr:row>207</xdr:row>
      <xdr:rowOff>0</xdr:rowOff>
    </xdr:to>
    <xdr:sp>
      <xdr:nvSpPr>
        <xdr:cNvPr id="400" name="Oval 435"/>
        <xdr:cNvSpPr>
          <a:spLocks/>
        </xdr:cNvSpPr>
      </xdr:nvSpPr>
      <xdr:spPr>
        <a:xfrm>
          <a:off x="571500" y="5609272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208</xdr:row>
      <xdr:rowOff>28575</xdr:rowOff>
    </xdr:from>
    <xdr:to>
      <xdr:col>1</xdr:col>
      <xdr:colOff>428625</xdr:colOff>
      <xdr:row>208</xdr:row>
      <xdr:rowOff>238125</xdr:rowOff>
    </xdr:to>
    <xdr:sp>
      <xdr:nvSpPr>
        <xdr:cNvPr id="401" name="Oval 436"/>
        <xdr:cNvSpPr>
          <a:spLocks/>
        </xdr:cNvSpPr>
      </xdr:nvSpPr>
      <xdr:spPr>
        <a:xfrm>
          <a:off x="590550" y="565975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200025</xdr:colOff>
      <xdr:row>207</xdr:row>
      <xdr:rowOff>57150</xdr:rowOff>
    </xdr:from>
    <xdr:to>
      <xdr:col>1</xdr:col>
      <xdr:colOff>409575</xdr:colOff>
      <xdr:row>208</xdr:row>
      <xdr:rowOff>0</xdr:rowOff>
    </xdr:to>
    <xdr:sp>
      <xdr:nvSpPr>
        <xdr:cNvPr id="402" name="Oval 437"/>
        <xdr:cNvSpPr>
          <a:spLocks/>
        </xdr:cNvSpPr>
      </xdr:nvSpPr>
      <xdr:spPr>
        <a:xfrm>
          <a:off x="571500" y="5635942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209</xdr:row>
      <xdr:rowOff>28575</xdr:rowOff>
    </xdr:from>
    <xdr:to>
      <xdr:col>1</xdr:col>
      <xdr:colOff>428625</xdr:colOff>
      <xdr:row>209</xdr:row>
      <xdr:rowOff>238125</xdr:rowOff>
    </xdr:to>
    <xdr:sp>
      <xdr:nvSpPr>
        <xdr:cNvPr id="403" name="Oval 438"/>
        <xdr:cNvSpPr>
          <a:spLocks/>
        </xdr:cNvSpPr>
      </xdr:nvSpPr>
      <xdr:spPr>
        <a:xfrm>
          <a:off x="590550" y="568642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211</xdr:row>
      <xdr:rowOff>28575</xdr:rowOff>
    </xdr:from>
    <xdr:to>
      <xdr:col>1</xdr:col>
      <xdr:colOff>428625</xdr:colOff>
      <xdr:row>211</xdr:row>
      <xdr:rowOff>238125</xdr:rowOff>
    </xdr:to>
    <xdr:sp>
      <xdr:nvSpPr>
        <xdr:cNvPr id="404" name="Oval 439"/>
        <xdr:cNvSpPr>
          <a:spLocks/>
        </xdr:cNvSpPr>
      </xdr:nvSpPr>
      <xdr:spPr>
        <a:xfrm>
          <a:off x="590550" y="57397650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219075</xdr:colOff>
      <xdr:row>222</xdr:row>
      <xdr:rowOff>28575</xdr:rowOff>
    </xdr:from>
    <xdr:to>
      <xdr:col>1</xdr:col>
      <xdr:colOff>428625</xdr:colOff>
      <xdr:row>222</xdr:row>
      <xdr:rowOff>238125</xdr:rowOff>
    </xdr:to>
    <xdr:sp>
      <xdr:nvSpPr>
        <xdr:cNvPr id="405" name="Oval 440"/>
        <xdr:cNvSpPr>
          <a:spLocks/>
        </xdr:cNvSpPr>
      </xdr:nvSpPr>
      <xdr:spPr>
        <a:xfrm>
          <a:off x="590550" y="60398025"/>
          <a:ext cx="2095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223</xdr:row>
      <xdr:rowOff>28575</xdr:rowOff>
    </xdr:from>
    <xdr:to>
      <xdr:col>1</xdr:col>
      <xdr:colOff>390525</xdr:colOff>
      <xdr:row>223</xdr:row>
      <xdr:rowOff>238125</xdr:rowOff>
    </xdr:to>
    <xdr:sp>
      <xdr:nvSpPr>
        <xdr:cNvPr id="406" name="Hexagon 441"/>
        <xdr:cNvSpPr>
          <a:spLocks/>
        </xdr:cNvSpPr>
      </xdr:nvSpPr>
      <xdr:spPr>
        <a:xfrm>
          <a:off x="552450" y="606647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224</xdr:row>
      <xdr:rowOff>28575</xdr:rowOff>
    </xdr:from>
    <xdr:to>
      <xdr:col>1</xdr:col>
      <xdr:colOff>390525</xdr:colOff>
      <xdr:row>224</xdr:row>
      <xdr:rowOff>238125</xdr:rowOff>
    </xdr:to>
    <xdr:sp>
      <xdr:nvSpPr>
        <xdr:cNvPr id="407" name="Hexagon 442"/>
        <xdr:cNvSpPr>
          <a:spLocks/>
        </xdr:cNvSpPr>
      </xdr:nvSpPr>
      <xdr:spPr>
        <a:xfrm>
          <a:off x="552450" y="609314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225</xdr:row>
      <xdr:rowOff>28575</xdr:rowOff>
    </xdr:from>
    <xdr:to>
      <xdr:col>1</xdr:col>
      <xdr:colOff>390525</xdr:colOff>
      <xdr:row>225</xdr:row>
      <xdr:rowOff>238125</xdr:rowOff>
    </xdr:to>
    <xdr:sp>
      <xdr:nvSpPr>
        <xdr:cNvPr id="408" name="Hexagon 443"/>
        <xdr:cNvSpPr>
          <a:spLocks/>
        </xdr:cNvSpPr>
      </xdr:nvSpPr>
      <xdr:spPr>
        <a:xfrm>
          <a:off x="552450" y="611981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226</xdr:row>
      <xdr:rowOff>28575</xdr:rowOff>
    </xdr:from>
    <xdr:to>
      <xdr:col>1</xdr:col>
      <xdr:colOff>390525</xdr:colOff>
      <xdr:row>226</xdr:row>
      <xdr:rowOff>238125</xdr:rowOff>
    </xdr:to>
    <xdr:sp>
      <xdr:nvSpPr>
        <xdr:cNvPr id="409" name="Hexagon 444"/>
        <xdr:cNvSpPr>
          <a:spLocks/>
        </xdr:cNvSpPr>
      </xdr:nvSpPr>
      <xdr:spPr>
        <a:xfrm>
          <a:off x="552450" y="614648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180975</xdr:colOff>
      <xdr:row>227</xdr:row>
      <xdr:rowOff>28575</xdr:rowOff>
    </xdr:from>
    <xdr:to>
      <xdr:col>1</xdr:col>
      <xdr:colOff>390525</xdr:colOff>
      <xdr:row>227</xdr:row>
      <xdr:rowOff>238125</xdr:rowOff>
    </xdr:to>
    <xdr:sp>
      <xdr:nvSpPr>
        <xdr:cNvPr id="410" name="Hexagon 445"/>
        <xdr:cNvSpPr>
          <a:spLocks/>
        </xdr:cNvSpPr>
      </xdr:nvSpPr>
      <xdr:spPr>
        <a:xfrm>
          <a:off x="552450" y="61731525"/>
          <a:ext cx="209550" cy="209550"/>
        </a:xfrm>
        <a:prstGeom prst="hexagon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213</xdr:row>
      <xdr:rowOff>123825</xdr:rowOff>
    </xdr:from>
    <xdr:to>
      <xdr:col>9</xdr:col>
      <xdr:colOff>847725</xdr:colOff>
      <xdr:row>216</xdr:row>
      <xdr:rowOff>209550</xdr:rowOff>
    </xdr:to>
    <xdr:pic>
      <xdr:nvPicPr>
        <xdr:cNvPr id="4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580263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237</xdr:row>
      <xdr:rowOff>123825</xdr:rowOff>
    </xdr:from>
    <xdr:to>
      <xdr:col>9</xdr:col>
      <xdr:colOff>847725</xdr:colOff>
      <xdr:row>240</xdr:row>
      <xdr:rowOff>209550</xdr:rowOff>
    </xdr:to>
    <xdr:pic>
      <xdr:nvPicPr>
        <xdr:cNvPr id="4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64493775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1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24</xdr:row>
      <xdr:rowOff>123825</xdr:rowOff>
    </xdr:from>
    <xdr:to>
      <xdr:col>9</xdr:col>
      <xdr:colOff>847725</xdr:colOff>
      <xdr:row>27</xdr:row>
      <xdr:rowOff>209550</xdr:rowOff>
    </xdr:to>
    <xdr:pic>
      <xdr:nvPicPr>
        <xdr:cNvPr id="1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43890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1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2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2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2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48</xdr:row>
      <xdr:rowOff>123825</xdr:rowOff>
    </xdr:from>
    <xdr:to>
      <xdr:col>9</xdr:col>
      <xdr:colOff>847725</xdr:colOff>
      <xdr:row>51</xdr:row>
      <xdr:rowOff>209550</xdr:rowOff>
    </xdr:to>
    <xdr:pic>
      <xdr:nvPicPr>
        <xdr:cNvPr id="2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01600"/>
          <a:ext cx="533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72</xdr:row>
      <xdr:rowOff>123825</xdr:rowOff>
    </xdr:from>
    <xdr:to>
      <xdr:col>9</xdr:col>
      <xdr:colOff>847725</xdr:colOff>
      <xdr:row>75</xdr:row>
      <xdr:rowOff>209550</xdr:rowOff>
    </xdr:to>
    <xdr:pic>
      <xdr:nvPicPr>
        <xdr:cNvPr id="2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183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4"/>
  <sheetViews>
    <sheetView zoomScalePageLayoutView="0" workbookViewId="0" topLeftCell="A22">
      <selection activeCell="M27" sqref="M27"/>
    </sheetView>
  </sheetViews>
  <sheetFormatPr defaultColWidth="9.140625" defaultRowHeight="21.75"/>
  <cols>
    <col min="1" max="1" width="6.57421875" style="468" customWidth="1"/>
    <col min="2" max="2" width="4.421875" style="468" customWidth="1"/>
    <col min="3" max="3" width="3.00390625" style="468" customWidth="1"/>
    <col min="4" max="4" width="3.57421875" style="468" customWidth="1"/>
    <col min="5" max="5" width="4.00390625" style="468" customWidth="1"/>
    <col min="6" max="6" width="1.28515625" style="468" customWidth="1"/>
    <col min="7" max="7" width="2.57421875" style="468" customWidth="1"/>
    <col min="8" max="8" width="11.140625" style="468" customWidth="1"/>
    <col min="9" max="9" width="5.28125" style="468" customWidth="1"/>
    <col min="10" max="10" width="4.7109375" style="468" customWidth="1"/>
    <col min="11" max="11" width="15.00390625" style="468" customWidth="1"/>
    <col min="12" max="12" width="10.421875" style="468" customWidth="1"/>
    <col min="13" max="13" width="15.8515625" style="520" customWidth="1"/>
    <col min="14" max="14" width="10.28125" style="468" customWidth="1"/>
    <col min="15" max="16" width="9.140625" style="468" customWidth="1"/>
    <col min="17" max="17" width="12.7109375" style="584" bestFit="1" customWidth="1"/>
    <col min="18" max="16384" width="9.140625" style="468" customWidth="1"/>
  </cols>
  <sheetData>
    <row r="1" spans="1:14" ht="24">
      <c r="A1" s="634" t="s">
        <v>308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586" t="s">
        <v>295</v>
      </c>
    </row>
    <row r="2" spans="1:14" ht="24">
      <c r="A2" s="469" t="s">
        <v>296</v>
      </c>
      <c r="B2" s="635" t="s">
        <v>297</v>
      </c>
      <c r="C2" s="635"/>
      <c r="D2" s="635"/>
      <c r="E2" s="636" t="s">
        <v>309</v>
      </c>
      <c r="F2" s="636"/>
      <c r="G2" s="636"/>
      <c r="H2" s="636"/>
      <c r="I2" s="636"/>
      <c r="J2" s="636"/>
      <c r="K2" s="636"/>
      <c r="L2" s="636"/>
      <c r="M2" s="636"/>
      <c r="N2" s="636"/>
    </row>
    <row r="3" spans="1:14" ht="24">
      <c r="A3" s="470" t="s">
        <v>296</v>
      </c>
      <c r="B3" s="610" t="s">
        <v>298</v>
      </c>
      <c r="C3" s="610"/>
      <c r="D3" s="610"/>
      <c r="E3" s="610"/>
      <c r="F3" s="636" t="s">
        <v>310</v>
      </c>
      <c r="G3" s="636"/>
      <c r="H3" s="636"/>
      <c r="I3" s="636"/>
      <c r="J3" s="636"/>
      <c r="K3" s="636"/>
      <c r="L3" s="471"/>
      <c r="M3" s="472"/>
      <c r="N3" s="473"/>
    </row>
    <row r="4" spans="1:14" ht="24">
      <c r="A4" s="470" t="s">
        <v>296</v>
      </c>
      <c r="B4" s="620" t="s">
        <v>355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</row>
    <row r="5" spans="1:14" ht="24">
      <c r="A5" s="470" t="s">
        <v>296</v>
      </c>
      <c r="B5" s="610" t="s">
        <v>299</v>
      </c>
      <c r="C5" s="610"/>
      <c r="D5" s="610"/>
      <c r="E5" s="610"/>
      <c r="F5" s="610"/>
      <c r="G5" s="610"/>
      <c r="H5" s="610"/>
      <c r="I5" s="610"/>
      <c r="J5" s="610"/>
      <c r="K5" s="474" t="s">
        <v>7</v>
      </c>
      <c r="L5" s="475">
        <v>21</v>
      </c>
      <c r="M5" s="619" t="s">
        <v>300</v>
      </c>
      <c r="N5" s="619"/>
    </row>
    <row r="6" spans="1:14" ht="24">
      <c r="A6" s="470" t="s">
        <v>296</v>
      </c>
      <c r="B6" s="610" t="s">
        <v>301</v>
      </c>
      <c r="C6" s="610"/>
      <c r="D6" s="610"/>
      <c r="E6" s="610"/>
      <c r="F6" s="610"/>
      <c r="G6" s="610"/>
      <c r="H6" s="611" t="s">
        <v>356</v>
      </c>
      <c r="I6" s="611"/>
      <c r="J6" s="611"/>
      <c r="K6" s="612" t="s">
        <v>0</v>
      </c>
      <c r="L6" s="612"/>
      <c r="M6" s="621" t="s">
        <v>0</v>
      </c>
      <c r="N6" s="621"/>
    </row>
    <row r="7" spans="1:14" ht="4.5" customHeight="1" thickBot="1">
      <c r="A7" s="476"/>
      <c r="B7" s="476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</row>
    <row r="8" spans="1:14" ht="21.75" customHeight="1" thickTop="1">
      <c r="A8" s="622" t="s">
        <v>302</v>
      </c>
      <c r="B8" s="624" t="s">
        <v>2</v>
      </c>
      <c r="C8" s="625"/>
      <c r="D8" s="625"/>
      <c r="E8" s="625"/>
      <c r="F8" s="625"/>
      <c r="G8" s="625"/>
      <c r="H8" s="625"/>
      <c r="I8" s="625"/>
      <c r="J8" s="626"/>
      <c r="K8" s="478" t="s">
        <v>303</v>
      </c>
      <c r="L8" s="630" t="s">
        <v>304</v>
      </c>
      <c r="M8" s="479" t="s">
        <v>305</v>
      </c>
      <c r="N8" s="632" t="s">
        <v>12</v>
      </c>
    </row>
    <row r="9" spans="1:14" ht="24.75" thickBot="1">
      <c r="A9" s="623"/>
      <c r="B9" s="627"/>
      <c r="C9" s="628"/>
      <c r="D9" s="628"/>
      <c r="E9" s="628"/>
      <c r="F9" s="628"/>
      <c r="G9" s="628"/>
      <c r="H9" s="628"/>
      <c r="I9" s="628"/>
      <c r="J9" s="629"/>
      <c r="K9" s="480" t="s">
        <v>306</v>
      </c>
      <c r="L9" s="631"/>
      <c r="M9" s="480" t="s">
        <v>306</v>
      </c>
      <c r="N9" s="633"/>
    </row>
    <row r="10" spans="1:16" ht="24.75" thickTop="1">
      <c r="A10" s="481">
        <v>1</v>
      </c>
      <c r="B10" s="613" t="s">
        <v>19</v>
      </c>
      <c r="C10" s="614"/>
      <c r="D10" s="614"/>
      <c r="E10" s="614"/>
      <c r="F10" s="614"/>
      <c r="G10" s="614"/>
      <c r="H10" s="614"/>
      <c r="I10" s="614"/>
      <c r="J10" s="615"/>
      <c r="K10" s="482">
        <f>'งานรื้อถอน '!I93</f>
        <v>66388.1</v>
      </c>
      <c r="L10" s="483">
        <v>1.3025</v>
      </c>
      <c r="M10" s="482">
        <f>K10*L10</f>
        <v>86470.50025000001</v>
      </c>
      <c r="N10" s="484"/>
      <c r="P10" s="485"/>
    </row>
    <row r="11" spans="1:14" ht="24">
      <c r="A11" s="486">
        <v>2</v>
      </c>
      <c r="B11" s="616" t="s">
        <v>39</v>
      </c>
      <c r="C11" s="617"/>
      <c r="D11" s="617"/>
      <c r="E11" s="617"/>
      <c r="F11" s="617"/>
      <c r="G11" s="617"/>
      <c r="H11" s="617"/>
      <c r="I11" s="617"/>
      <c r="J11" s="618"/>
      <c r="K11" s="487"/>
      <c r="L11" s="488"/>
      <c r="M11" s="487"/>
      <c r="N11" s="489"/>
    </row>
    <row r="12" spans="1:14" ht="24">
      <c r="A12" s="486"/>
      <c r="B12" s="588" t="s">
        <v>313</v>
      </c>
      <c r="C12" s="589"/>
      <c r="D12" s="589"/>
      <c r="E12" s="589"/>
      <c r="F12" s="589"/>
      <c r="G12" s="589"/>
      <c r="H12" s="589"/>
      <c r="I12" s="608"/>
      <c r="J12" s="609"/>
      <c r="K12" s="490">
        <f>ใบปะหน้า!I10</f>
        <v>33845.299999999996</v>
      </c>
      <c r="L12" s="491">
        <v>1.3025</v>
      </c>
      <c r="M12" s="492">
        <f>K12*L12</f>
        <v>44083.503249999994</v>
      </c>
      <c r="N12" s="489"/>
    </row>
    <row r="13" spans="1:14" ht="18.75" customHeight="1">
      <c r="A13" s="493"/>
      <c r="B13" s="588" t="s">
        <v>314</v>
      </c>
      <c r="C13" s="589"/>
      <c r="D13" s="589"/>
      <c r="E13" s="589"/>
      <c r="F13" s="589"/>
      <c r="G13" s="589"/>
      <c r="H13" s="589"/>
      <c r="I13" s="608"/>
      <c r="J13" s="609"/>
      <c r="K13" s="490">
        <f>ใบปะหน้า!I11</f>
        <v>392640.16</v>
      </c>
      <c r="L13" s="491">
        <v>1.3025</v>
      </c>
      <c r="M13" s="492">
        <f aca="true" t="shared" si="0" ref="M13:M19">K13*L13</f>
        <v>511413.8084</v>
      </c>
      <c r="N13" s="489"/>
    </row>
    <row r="14" spans="1:14" ht="18.75" customHeight="1">
      <c r="A14" s="493"/>
      <c r="B14" s="588" t="s">
        <v>315</v>
      </c>
      <c r="C14" s="589"/>
      <c r="D14" s="589"/>
      <c r="E14" s="589"/>
      <c r="F14" s="589"/>
      <c r="G14" s="589"/>
      <c r="H14" s="589"/>
      <c r="I14" s="494"/>
      <c r="J14" s="495"/>
      <c r="K14" s="490">
        <f>ใบปะหน้า!I12</f>
        <v>84606.691</v>
      </c>
      <c r="L14" s="491">
        <v>1.3025</v>
      </c>
      <c r="M14" s="492">
        <f>(K14*L14)</f>
        <v>110200.2150275</v>
      </c>
      <c r="N14" s="489"/>
    </row>
    <row r="15" spans="1:14" ht="18.75" customHeight="1">
      <c r="A15" s="493"/>
      <c r="B15" s="588" t="s">
        <v>316</v>
      </c>
      <c r="C15" s="589"/>
      <c r="D15" s="589"/>
      <c r="E15" s="589"/>
      <c r="F15" s="589"/>
      <c r="G15" s="589"/>
      <c r="H15" s="589"/>
      <c r="I15" s="494"/>
      <c r="J15" s="495"/>
      <c r="K15" s="490">
        <f>ใบปะหน้า!I13</f>
        <v>746125.3099999999</v>
      </c>
      <c r="L15" s="491">
        <v>1.3025</v>
      </c>
      <c r="M15" s="492">
        <f t="shared" si="0"/>
        <v>971828.2162749999</v>
      </c>
      <c r="N15" s="489"/>
    </row>
    <row r="16" spans="1:14" ht="18.75" customHeight="1">
      <c r="A16" s="493"/>
      <c r="B16" s="588" t="s">
        <v>317</v>
      </c>
      <c r="C16" s="589"/>
      <c r="D16" s="589"/>
      <c r="E16" s="589"/>
      <c r="F16" s="589"/>
      <c r="G16" s="589"/>
      <c r="H16" s="589"/>
      <c r="I16" s="494"/>
      <c r="J16" s="495"/>
      <c r="K16" s="490">
        <f>ใบปะหน้า!I14</f>
        <v>138060</v>
      </c>
      <c r="L16" s="491">
        <v>1.3025</v>
      </c>
      <c r="M16" s="492">
        <f t="shared" si="0"/>
        <v>179823.15</v>
      </c>
      <c r="N16" s="489"/>
    </row>
    <row r="17" spans="1:14" ht="18.75" customHeight="1">
      <c r="A17" s="493"/>
      <c r="B17" s="588" t="s">
        <v>318</v>
      </c>
      <c r="C17" s="589"/>
      <c r="D17" s="589"/>
      <c r="E17" s="589"/>
      <c r="F17" s="589"/>
      <c r="G17" s="589"/>
      <c r="H17" s="589"/>
      <c r="I17" s="494"/>
      <c r="J17" s="495"/>
      <c r="K17" s="490">
        <f>ใบปะหน้า!I15</f>
        <v>31383.449999999997</v>
      </c>
      <c r="L17" s="491">
        <v>1.3025</v>
      </c>
      <c r="M17" s="492">
        <f t="shared" si="0"/>
        <v>40876.94362499999</v>
      </c>
      <c r="N17" s="489"/>
    </row>
    <row r="18" spans="1:17" s="439" customFormat="1" ht="21.75">
      <c r="A18" s="496">
        <v>3</v>
      </c>
      <c r="B18" s="588" t="s">
        <v>319</v>
      </c>
      <c r="C18" s="589"/>
      <c r="D18" s="589"/>
      <c r="E18" s="589"/>
      <c r="F18" s="589"/>
      <c r="G18" s="589"/>
      <c r="H18" s="589"/>
      <c r="I18" s="604"/>
      <c r="J18" s="605"/>
      <c r="K18" s="490">
        <f>งานระบบไฟฟ้า!I21</f>
        <v>1191785.4</v>
      </c>
      <c r="L18" s="491">
        <v>1.3025</v>
      </c>
      <c r="M18" s="492">
        <f t="shared" si="0"/>
        <v>1552300.4834999999</v>
      </c>
      <c r="N18" s="497"/>
      <c r="Q18" s="585"/>
    </row>
    <row r="19" spans="1:17" s="439" customFormat="1" ht="21.75">
      <c r="A19" s="496">
        <v>4</v>
      </c>
      <c r="B19" s="588" t="s">
        <v>38</v>
      </c>
      <c r="C19" s="589"/>
      <c r="D19" s="589"/>
      <c r="E19" s="589"/>
      <c r="F19" s="589"/>
      <c r="G19" s="589"/>
      <c r="H19" s="589"/>
      <c r="I19" s="604"/>
      <c r="J19" s="605"/>
      <c r="K19" s="490">
        <f>งานระบบประปาและสุขาภิบาล!I94</f>
        <v>283527.02</v>
      </c>
      <c r="L19" s="491">
        <v>1.3025</v>
      </c>
      <c r="M19" s="492">
        <f t="shared" si="0"/>
        <v>369293.94355</v>
      </c>
      <c r="N19" s="497"/>
      <c r="Q19" s="585"/>
    </row>
    <row r="20" spans="1:17" s="439" customFormat="1" ht="21.75">
      <c r="A20" s="497"/>
      <c r="B20" s="606"/>
      <c r="C20" s="607"/>
      <c r="D20" s="607"/>
      <c r="E20" s="607"/>
      <c r="F20" s="607"/>
      <c r="G20" s="607"/>
      <c r="H20" s="607"/>
      <c r="I20" s="608"/>
      <c r="J20" s="609"/>
      <c r="K20" s="491"/>
      <c r="L20" s="491"/>
      <c r="M20" s="498"/>
      <c r="N20" s="497"/>
      <c r="Q20" s="585"/>
    </row>
    <row r="21" spans="1:17" s="439" customFormat="1" ht="21.75">
      <c r="A21" s="499"/>
      <c r="B21" s="500" t="s">
        <v>330</v>
      </c>
      <c r="C21" s="501"/>
      <c r="D21" s="501"/>
      <c r="E21" s="501"/>
      <c r="F21" s="501"/>
      <c r="G21" s="501"/>
      <c r="H21" s="501"/>
      <c r="I21" s="502"/>
      <c r="J21" s="503"/>
      <c r="K21" s="504"/>
      <c r="L21" s="504"/>
      <c r="M21" s="505"/>
      <c r="N21" s="499"/>
      <c r="Q21" s="585"/>
    </row>
    <row r="22" spans="1:17" s="439" customFormat="1" ht="21.75">
      <c r="A22" s="499"/>
      <c r="B22" s="500" t="s">
        <v>332</v>
      </c>
      <c r="C22" s="501"/>
      <c r="D22" s="501"/>
      <c r="E22" s="501"/>
      <c r="F22" s="501"/>
      <c r="G22" s="501"/>
      <c r="H22" s="501"/>
      <c r="I22" s="502"/>
      <c r="J22" s="503"/>
      <c r="K22" s="504"/>
      <c r="L22" s="504"/>
      <c r="M22" s="505"/>
      <c r="N22" s="499"/>
      <c r="Q22" s="585"/>
    </row>
    <row r="23" spans="1:17" s="439" customFormat="1" ht="21.75">
      <c r="A23" s="499"/>
      <c r="B23" s="500" t="s">
        <v>331</v>
      </c>
      <c r="C23" s="501"/>
      <c r="D23" s="501"/>
      <c r="E23" s="501"/>
      <c r="F23" s="501"/>
      <c r="G23" s="501"/>
      <c r="H23" s="501"/>
      <c r="I23" s="502"/>
      <c r="J23" s="503"/>
      <c r="K23" s="504"/>
      <c r="L23" s="504"/>
      <c r="M23" s="505"/>
      <c r="N23" s="499"/>
      <c r="Q23" s="585"/>
    </row>
    <row r="24" spans="1:17" s="439" customFormat="1" ht="21.75">
      <c r="A24" s="499"/>
      <c r="B24" s="500" t="s">
        <v>334</v>
      </c>
      <c r="C24" s="501"/>
      <c r="D24" s="501"/>
      <c r="E24" s="501"/>
      <c r="F24" s="501"/>
      <c r="G24" s="501"/>
      <c r="H24" s="501"/>
      <c r="I24" s="502"/>
      <c r="J24" s="503"/>
      <c r="K24" s="504"/>
      <c r="L24" s="504"/>
      <c r="M24" s="505"/>
      <c r="N24" s="499"/>
      <c r="Q24" s="585"/>
    </row>
    <row r="25" spans="1:17" s="439" customFormat="1" ht="22.5" thickBot="1">
      <c r="A25" s="506"/>
      <c r="B25" s="592" t="s">
        <v>333</v>
      </c>
      <c r="C25" s="593"/>
      <c r="D25" s="593"/>
      <c r="E25" s="593"/>
      <c r="F25" s="593"/>
      <c r="G25" s="593"/>
      <c r="H25" s="593"/>
      <c r="I25" s="594"/>
      <c r="J25" s="595"/>
      <c r="K25" s="507"/>
      <c r="L25" s="507"/>
      <c r="M25" s="508"/>
      <c r="N25" s="506"/>
      <c r="Q25" s="585"/>
    </row>
    <row r="26" spans="1:14" ht="24.75" thickTop="1">
      <c r="A26" s="597" t="s">
        <v>307</v>
      </c>
      <c r="B26" s="598"/>
      <c r="C26" s="598"/>
      <c r="D26" s="598"/>
      <c r="E26" s="598"/>
      <c r="F26" s="598"/>
      <c r="G26" s="598"/>
      <c r="H26" s="598"/>
      <c r="I26" s="598"/>
      <c r="J26" s="598"/>
      <c r="K26" s="598"/>
      <c r="L26" s="599"/>
      <c r="M26" s="509">
        <f>SUM(M10:M25)</f>
        <v>3866290.7638775</v>
      </c>
      <c r="N26" s="510"/>
    </row>
    <row r="27" spans="1:14" ht="24.75" thickBot="1">
      <c r="A27" s="600" t="str">
        <f>"("&amp;_xlfn.BAHTTEXT(M26)&amp;")"</f>
        <v>(สามล้านแปดแสนหกหมื่นหกพันสองร้อยเก้าสิบบาทเจ็ดสิบหกสตางค์)</v>
      </c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511"/>
      <c r="M27" s="512"/>
      <c r="N27" s="513"/>
    </row>
    <row r="28" spans="1:17" s="439" customFormat="1" ht="22.5" thickTop="1">
      <c r="A28" s="514"/>
      <c r="B28" s="587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Q28" s="585"/>
    </row>
    <row r="29" spans="1:17" s="439" customFormat="1" ht="24">
      <c r="A29" s="516"/>
      <c r="B29" s="590"/>
      <c r="C29" s="590"/>
      <c r="D29" s="590"/>
      <c r="E29" s="590"/>
      <c r="F29" s="590"/>
      <c r="G29" s="590"/>
      <c r="H29" s="591"/>
      <c r="I29" s="591"/>
      <c r="J29" s="591"/>
      <c r="K29" s="591"/>
      <c r="L29" s="603"/>
      <c r="M29" s="603"/>
      <c r="N29" s="603"/>
      <c r="O29" s="516"/>
      <c r="Q29" s="585"/>
    </row>
    <row r="30" spans="1:15" ht="24.75" customHeight="1">
      <c r="A30" s="514"/>
      <c r="B30" s="596" t="s">
        <v>361</v>
      </c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14"/>
    </row>
    <row r="31" spans="1:17" s="439" customFormat="1" ht="24">
      <c r="A31" s="516"/>
      <c r="B31" s="590"/>
      <c r="C31" s="590"/>
      <c r="D31" s="590"/>
      <c r="E31" s="590"/>
      <c r="F31" s="590"/>
      <c r="G31" s="590"/>
      <c r="H31" s="591"/>
      <c r="I31" s="591"/>
      <c r="J31" s="591"/>
      <c r="K31" s="591"/>
      <c r="L31" s="590"/>
      <c r="M31" s="590"/>
      <c r="N31" s="590"/>
      <c r="O31" s="516"/>
      <c r="Q31" s="585"/>
    </row>
    <row r="32" spans="1:17" s="439" customFormat="1" ht="21.75">
      <c r="A32" s="514"/>
      <c r="B32" s="587" t="s">
        <v>335</v>
      </c>
      <c r="C32" s="587"/>
      <c r="D32" s="587"/>
      <c r="E32" s="587"/>
      <c r="F32" s="587"/>
      <c r="G32" s="587"/>
      <c r="H32" s="602" t="s">
        <v>336</v>
      </c>
      <c r="I32" s="602"/>
      <c r="J32" s="602"/>
      <c r="K32" s="602"/>
      <c r="L32" s="587"/>
      <c r="M32" s="587"/>
      <c r="N32" s="587"/>
      <c r="O32" s="514"/>
      <c r="Q32" s="585"/>
    </row>
    <row r="33" spans="2:17" s="439" customFormat="1" ht="21.75">
      <c r="B33" s="517"/>
      <c r="C33" s="517"/>
      <c r="D33" s="517"/>
      <c r="E33" s="517"/>
      <c r="F33" s="517"/>
      <c r="G33" s="517"/>
      <c r="H33" s="587" t="s">
        <v>337</v>
      </c>
      <c r="I33" s="587"/>
      <c r="J33" s="587"/>
      <c r="K33" s="587"/>
      <c r="L33" s="518"/>
      <c r="M33" s="519"/>
      <c r="Q33" s="585"/>
    </row>
    <row r="34" spans="2:17" s="439" customFormat="1" ht="21.75">
      <c r="B34" s="517"/>
      <c r="C34" s="517"/>
      <c r="D34" s="517"/>
      <c r="E34" s="517"/>
      <c r="F34" s="517"/>
      <c r="G34" s="517"/>
      <c r="H34" s="515"/>
      <c r="I34" s="515"/>
      <c r="J34" s="515"/>
      <c r="K34" s="515"/>
      <c r="L34" s="518"/>
      <c r="M34" s="519"/>
      <c r="Q34" s="585"/>
    </row>
  </sheetData>
  <sheetProtection/>
  <mergeCells count="50">
    <mergeCell ref="A8:A9"/>
    <mergeCell ref="B8:J9"/>
    <mergeCell ref="L8:L9"/>
    <mergeCell ref="N8:N9"/>
    <mergeCell ref="A1:M1"/>
    <mergeCell ref="B2:D2"/>
    <mergeCell ref="E2:N2"/>
    <mergeCell ref="B3:E3"/>
    <mergeCell ref="F3:K3"/>
    <mergeCell ref="I13:J13"/>
    <mergeCell ref="B5:J5"/>
    <mergeCell ref="M5:N5"/>
    <mergeCell ref="B4:N4"/>
    <mergeCell ref="B15:H15"/>
    <mergeCell ref="M6:N6"/>
    <mergeCell ref="B16:H16"/>
    <mergeCell ref="B6:G6"/>
    <mergeCell ref="H6:J6"/>
    <mergeCell ref="K6:L6"/>
    <mergeCell ref="B10:J10"/>
    <mergeCell ref="B11:J11"/>
    <mergeCell ref="B12:H12"/>
    <mergeCell ref="I12:J12"/>
    <mergeCell ref="B13:H13"/>
    <mergeCell ref="B14:H14"/>
    <mergeCell ref="B18:H18"/>
    <mergeCell ref="I18:J18"/>
    <mergeCell ref="B19:H19"/>
    <mergeCell ref="I19:J19"/>
    <mergeCell ref="B20:H20"/>
    <mergeCell ref="I20:J20"/>
    <mergeCell ref="B28:G28"/>
    <mergeCell ref="B32:G32"/>
    <mergeCell ref="H32:K32"/>
    <mergeCell ref="L32:N32"/>
    <mergeCell ref="B29:G29"/>
    <mergeCell ref="H29:K29"/>
    <mergeCell ref="L29:N29"/>
    <mergeCell ref="H28:K28"/>
    <mergeCell ref="L28:N28"/>
    <mergeCell ref="H33:K33"/>
    <mergeCell ref="B17:H17"/>
    <mergeCell ref="B31:G31"/>
    <mergeCell ref="H31:K31"/>
    <mergeCell ref="B25:H25"/>
    <mergeCell ref="I25:J25"/>
    <mergeCell ref="B30:N30"/>
    <mergeCell ref="L31:N31"/>
    <mergeCell ref="A26:L26"/>
    <mergeCell ref="A27:K2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zoomScale="110" zoomScaleNormal="110" zoomScalePageLayoutView="0" workbookViewId="0" topLeftCell="A10">
      <selection activeCell="G21" sqref="G21"/>
    </sheetView>
  </sheetViews>
  <sheetFormatPr defaultColWidth="9.140625" defaultRowHeight="21.75"/>
  <cols>
    <col min="1" max="1" width="5.57421875" style="3" customWidth="1"/>
    <col min="2" max="2" width="49.7109375" style="3" customWidth="1"/>
    <col min="3" max="3" width="10.421875" style="3" customWidth="1"/>
    <col min="4" max="4" width="6.421875" style="3" customWidth="1"/>
    <col min="5" max="5" width="11.140625" style="3" customWidth="1"/>
    <col min="6" max="6" width="12.57421875" style="3" customWidth="1"/>
    <col min="7" max="7" width="11.140625" style="3" customWidth="1"/>
    <col min="8" max="8" width="12.57421875" style="3" customWidth="1"/>
    <col min="9" max="9" width="14.8515625" style="3" customWidth="1"/>
    <col min="10" max="10" width="17.57421875" style="3" customWidth="1"/>
    <col min="11" max="11" width="11.57421875" style="3" bestFit="1" customWidth="1"/>
    <col min="12" max="12" width="15.7109375" style="3" customWidth="1"/>
    <col min="13" max="16384" width="9.140625" style="3" customWidth="1"/>
  </cols>
  <sheetData>
    <row r="1" spans="1:10" ht="26.25">
      <c r="A1" s="2" t="s">
        <v>0</v>
      </c>
      <c r="B1" s="745" t="s">
        <v>11</v>
      </c>
      <c r="C1" s="745"/>
      <c r="D1" s="745"/>
      <c r="E1" s="745"/>
      <c r="F1" s="745"/>
      <c r="G1" s="745"/>
      <c r="H1" s="745"/>
      <c r="I1" s="745"/>
      <c r="J1" s="2"/>
    </row>
    <row r="2" spans="1:9" ht="21.75" customHeight="1">
      <c r="A2" s="746" t="s">
        <v>286</v>
      </c>
      <c r="B2" s="746"/>
      <c r="C2" s="746"/>
      <c r="D2" s="746"/>
      <c r="E2" s="746"/>
      <c r="F2" s="746"/>
      <c r="G2" s="746"/>
      <c r="H2" s="746"/>
      <c r="I2" s="746"/>
    </row>
    <row r="3" spans="1:9" ht="21.75" customHeight="1">
      <c r="A3" s="746" t="s">
        <v>183</v>
      </c>
      <c r="B3" s="746"/>
      <c r="C3" s="746"/>
      <c r="D3" s="746"/>
      <c r="E3" s="746"/>
      <c r="F3" s="746"/>
      <c r="G3" s="746"/>
      <c r="H3" s="746"/>
      <c r="I3" s="746"/>
    </row>
    <row r="4" spans="1:9" ht="21.75" customHeight="1">
      <c r="A4" s="746" t="s">
        <v>200</v>
      </c>
      <c r="B4" s="746"/>
      <c r="C4" s="746"/>
      <c r="D4" s="746"/>
      <c r="E4" s="746"/>
      <c r="F4" s="746"/>
      <c r="G4" s="746"/>
      <c r="H4" s="746"/>
      <c r="I4" s="746"/>
    </row>
    <row r="5" spans="1:10" ht="21.75" customHeight="1">
      <c r="A5" s="758" t="s">
        <v>354</v>
      </c>
      <c r="B5" s="758"/>
      <c r="C5" s="758"/>
      <c r="D5" s="758"/>
      <c r="E5" s="758"/>
      <c r="F5" s="758"/>
      <c r="G5" s="758"/>
      <c r="H5" s="758"/>
      <c r="I5" s="758"/>
      <c r="J5" s="4" t="s">
        <v>237</v>
      </c>
    </row>
    <row r="6" spans="1:10" ht="21" customHeight="1">
      <c r="A6" s="748"/>
      <c r="B6" s="784" t="s">
        <v>2</v>
      </c>
      <c r="C6" s="785"/>
      <c r="D6" s="785"/>
      <c r="E6" s="785"/>
      <c r="F6" s="785"/>
      <c r="G6" s="784" t="s">
        <v>13</v>
      </c>
      <c r="H6" s="785"/>
      <c r="I6" s="788"/>
      <c r="J6" s="748" t="s">
        <v>12</v>
      </c>
    </row>
    <row r="7" spans="1:10" ht="21" customHeight="1">
      <c r="A7" s="759"/>
      <c r="B7" s="786"/>
      <c r="C7" s="787"/>
      <c r="D7" s="787"/>
      <c r="E7" s="787"/>
      <c r="F7" s="787"/>
      <c r="G7" s="786"/>
      <c r="H7" s="787"/>
      <c r="I7" s="789"/>
      <c r="J7" s="759"/>
    </row>
    <row r="8" spans="1:10" ht="18.75" customHeight="1">
      <c r="A8" s="240">
        <v>1</v>
      </c>
      <c r="B8" s="241" t="s">
        <v>19</v>
      </c>
      <c r="C8" s="242"/>
      <c r="D8" s="242"/>
      <c r="E8" s="242"/>
      <c r="F8" s="243"/>
      <c r="G8" s="760">
        <f>'งานรื้อถอน '!I93</f>
        <v>66388.1</v>
      </c>
      <c r="H8" s="761"/>
      <c r="I8" s="762"/>
      <c r="J8" s="164"/>
    </row>
    <row r="9" spans="1:11" ht="18.75" customHeight="1">
      <c r="A9" s="143">
        <v>2</v>
      </c>
      <c r="B9" s="244" t="s">
        <v>39</v>
      </c>
      <c r="C9" s="245"/>
      <c r="D9" s="245"/>
      <c r="E9" s="245"/>
      <c r="F9" s="246"/>
      <c r="G9" s="763"/>
      <c r="H9" s="764"/>
      <c r="I9" s="765"/>
      <c r="J9" s="38"/>
      <c r="K9" s="30"/>
    </row>
    <row r="10" spans="1:10" ht="18.75" customHeight="1">
      <c r="A10" s="143"/>
      <c r="B10" s="244" t="s">
        <v>259</v>
      </c>
      <c r="C10" s="245"/>
      <c r="D10" s="245"/>
      <c r="E10" s="245"/>
      <c r="F10" s="246"/>
      <c r="G10" s="247"/>
      <c r="H10" s="248"/>
      <c r="I10" s="249">
        <f>'งานสถาปัตยกรรมชั้น 1'!I11+'งานสถาปัตยกรรมชั้น 1'!I35+'งานสถาปัตยกรรมชั้น 1'!I63+'งานสถาปัตยกรรมชั้น 1'!I128+'งานสถาปัตยกรรมชั้น 1'!I187</f>
        <v>33845.299999999996</v>
      </c>
      <c r="J10" s="38"/>
    </row>
    <row r="11" spans="1:10" ht="18.75" customHeight="1">
      <c r="A11" s="143"/>
      <c r="B11" s="244" t="s">
        <v>196</v>
      </c>
      <c r="C11" s="245"/>
      <c r="D11" s="245"/>
      <c r="E11" s="245"/>
      <c r="F11" s="246"/>
      <c r="G11" s="247"/>
      <c r="H11" s="248"/>
      <c r="I11" s="249">
        <f>'งานสถาปัตยกรรมชั้น 1'!I15+'งานสถาปัตยกรรมชั้น 1'!I39+'งานสถาปัตยกรรมชั้น 1'!I78+'งานสถาปัตยกรรมชั้น 1'!I136+'งานสถาปัตยกรรมชั้น 1'!I201</f>
        <v>392640.16</v>
      </c>
      <c r="J11" s="38"/>
    </row>
    <row r="12" spans="1:10" ht="18.75" customHeight="1">
      <c r="A12" s="143"/>
      <c r="B12" s="244" t="s">
        <v>197</v>
      </c>
      <c r="C12" s="245"/>
      <c r="D12" s="245"/>
      <c r="E12" s="245"/>
      <c r="F12" s="246"/>
      <c r="G12" s="247"/>
      <c r="H12" s="248"/>
      <c r="I12" s="249">
        <f>('งานสถาปัตยกรรมชั้น 1'!I19+'งานสถาปัตยกรรมชั้น 1'!I43+'งานสถาปัตยกรรมชั้น 1'!I82+'งานสถาปัตยกรรมชั้น 1'!I140+'งานสถาปัตยกรรมชั้น 1'!I205+'งานสถาปัตยกรรมชั้น 1'!I253)</f>
        <v>84606.691</v>
      </c>
      <c r="J12" s="38"/>
    </row>
    <row r="13" spans="1:10" ht="18.75" customHeight="1">
      <c r="A13" s="143"/>
      <c r="B13" s="244" t="s">
        <v>198</v>
      </c>
      <c r="C13" s="245"/>
      <c r="D13" s="245"/>
      <c r="E13" s="245"/>
      <c r="F13" s="246"/>
      <c r="G13" s="247"/>
      <c r="H13" s="248"/>
      <c r="I13" s="249">
        <f>'งานสถาปัตยกรรมชั้น 1'!I22+'งานสถาปัตยกรรมชั้น 1'!I46+'งานสถาปัตยกรรมชั้น 1'!I108+'งานสถาปัตยกรรมชั้น 1'!I174+'งานสถาปัตยกรรมชั้น 1'!I231</f>
        <v>746125.3099999999</v>
      </c>
      <c r="J13" s="38"/>
    </row>
    <row r="14" spans="1:10" ht="18.75" customHeight="1">
      <c r="A14" s="143"/>
      <c r="B14" s="244" t="s">
        <v>199</v>
      </c>
      <c r="C14" s="245"/>
      <c r="D14" s="245"/>
      <c r="E14" s="245"/>
      <c r="F14" s="246"/>
      <c r="G14" s="247"/>
      <c r="H14" s="248"/>
      <c r="I14" s="249">
        <f>'งานสถาปัตยกรรมชั้น 1'!I58+'งานสถาปัตยกรรมชั้น 1'!I111+'งานสถาปัตยกรรมชั้น 1'!I177+'งานสถาปัตยกรรมชั้น 1'!I234</f>
        <v>138060</v>
      </c>
      <c r="J14" s="38"/>
    </row>
    <row r="15" spans="1:10" ht="18.75" customHeight="1">
      <c r="A15" s="143"/>
      <c r="B15" s="244" t="s">
        <v>201</v>
      </c>
      <c r="C15" s="245"/>
      <c r="D15" s="245"/>
      <c r="E15" s="245"/>
      <c r="F15" s="246"/>
      <c r="G15" s="247"/>
      <c r="H15" s="248"/>
      <c r="I15" s="249">
        <f>'งานสถาปัตยกรรมชั้น 1'!I116+'งานสถาปัตยกรรมชั้น 1'!I182+'งานสถาปัตยกรรมชั้น 1'!I247</f>
        <v>31383.449999999997</v>
      </c>
      <c r="J15" s="38"/>
    </row>
    <row r="16" spans="1:10" ht="18.75" customHeight="1">
      <c r="A16" s="143">
        <v>3</v>
      </c>
      <c r="B16" s="244" t="s">
        <v>37</v>
      </c>
      <c r="C16" s="250"/>
      <c r="D16" s="250"/>
      <c r="E16" s="250"/>
      <c r="F16" s="251"/>
      <c r="G16" s="763">
        <f>งานระบบไฟฟ้า!I21</f>
        <v>1191785.4</v>
      </c>
      <c r="H16" s="764"/>
      <c r="I16" s="765"/>
      <c r="J16" s="38"/>
    </row>
    <row r="17" spans="1:10" ht="18.75" customHeight="1">
      <c r="A17" s="143">
        <v>4</v>
      </c>
      <c r="B17" s="244" t="s">
        <v>38</v>
      </c>
      <c r="C17" s="245"/>
      <c r="D17" s="245"/>
      <c r="E17" s="245"/>
      <c r="F17" s="252"/>
      <c r="G17" s="763">
        <f>งานระบบประปาและสุขาภิบาล!I17+งานระบบประปาและสุขาภิบาล!I36+งานระบบประปาและสุขาภิบาล!I47+งานระบบประปาและสุขาภิบาล!I67+งานระบบประปาและสุขาภิบาล!I93</f>
        <v>283527.02</v>
      </c>
      <c r="H17" s="764"/>
      <c r="I17" s="765"/>
      <c r="J17" s="38"/>
    </row>
    <row r="18" spans="1:10" ht="18.75" customHeight="1">
      <c r="A18" s="143"/>
      <c r="B18" s="244"/>
      <c r="C18" s="253"/>
      <c r="D18" s="253"/>
      <c r="E18" s="253"/>
      <c r="F18" s="254"/>
      <c r="G18" s="766"/>
      <c r="H18" s="767"/>
      <c r="I18" s="768"/>
      <c r="J18" s="129"/>
    </row>
    <row r="19" spans="1:10" ht="18.75" customHeight="1">
      <c r="A19" s="143"/>
      <c r="B19" s="778" t="s">
        <v>26</v>
      </c>
      <c r="C19" s="779"/>
      <c r="D19" s="779"/>
      <c r="E19" s="779"/>
      <c r="F19" s="780"/>
      <c r="G19" s="769">
        <f>SUM(G8:I17)</f>
        <v>2968361.4309999994</v>
      </c>
      <c r="H19" s="770"/>
      <c r="I19" s="771"/>
      <c r="J19" s="129"/>
    </row>
    <row r="20" spans="1:10" ht="18.75" customHeight="1">
      <c r="A20" s="143"/>
      <c r="B20" s="258" t="s">
        <v>25</v>
      </c>
      <c r="C20" s="259">
        <v>1.3025</v>
      </c>
      <c r="D20" s="253"/>
      <c r="E20" s="253"/>
      <c r="F20" s="254"/>
      <c r="G20" s="769">
        <f>SUM(G19)*C20</f>
        <v>3866290.7638774994</v>
      </c>
      <c r="H20" s="770"/>
      <c r="I20" s="771"/>
      <c r="J20" s="260"/>
    </row>
    <row r="21" spans="1:12" ht="18.75" customHeight="1">
      <c r="A21" s="197"/>
      <c r="B21" s="778" t="s">
        <v>41</v>
      </c>
      <c r="C21" s="779"/>
      <c r="D21" s="779"/>
      <c r="E21" s="779"/>
      <c r="F21" s="780"/>
      <c r="G21" s="255"/>
      <c r="H21" s="256"/>
      <c r="I21" s="257">
        <f>G20</f>
        <v>3866290.7638774994</v>
      </c>
      <c r="J21" s="261"/>
      <c r="L21" s="30"/>
    </row>
    <row r="22" spans="1:12" ht="18.75" customHeight="1">
      <c r="A22" s="197">
        <v>5</v>
      </c>
      <c r="B22" s="262" t="s">
        <v>27</v>
      </c>
      <c r="C22" s="263"/>
      <c r="D22" s="263"/>
      <c r="E22" s="263"/>
      <c r="F22" s="263"/>
      <c r="G22" s="766">
        <f>'งานครุภัณฑ์ '!I17</f>
        <v>492174</v>
      </c>
      <c r="H22" s="767"/>
      <c r="I22" s="768"/>
      <c r="J22" s="261"/>
      <c r="L22" s="30"/>
    </row>
    <row r="23" spans="1:12" ht="18.75" customHeight="1">
      <c r="A23" s="197"/>
      <c r="B23" s="258" t="s">
        <v>24</v>
      </c>
      <c r="C23" s="263"/>
      <c r="D23" s="263"/>
      <c r="E23" s="263"/>
      <c r="F23" s="263"/>
      <c r="G23" s="264"/>
      <c r="H23" s="265"/>
      <c r="I23" s="266">
        <f>SUM(G22*7/100)</f>
        <v>34452.18</v>
      </c>
      <c r="J23" s="261"/>
      <c r="L23" s="30"/>
    </row>
    <row r="24" spans="1:10" ht="18.75" customHeight="1">
      <c r="A24" s="197"/>
      <c r="B24" s="781" t="s">
        <v>28</v>
      </c>
      <c r="C24" s="782"/>
      <c r="D24" s="782"/>
      <c r="E24" s="782"/>
      <c r="F24" s="783"/>
      <c r="G24" s="772">
        <f>SUM(G22,I23)</f>
        <v>526626.18</v>
      </c>
      <c r="H24" s="773"/>
      <c r="I24" s="774"/>
      <c r="J24" s="261"/>
    </row>
    <row r="25" spans="1:10" ht="18.75" customHeight="1">
      <c r="A25" s="267"/>
      <c r="B25" s="775" t="s">
        <v>40</v>
      </c>
      <c r="C25" s="776"/>
      <c r="D25" s="776"/>
      <c r="E25" s="776"/>
      <c r="F25" s="777"/>
      <c r="G25" s="268"/>
      <c r="H25" s="269"/>
      <c r="I25" s="270">
        <f>G24+I21</f>
        <v>4392916.9438775</v>
      </c>
      <c r="J25" s="267"/>
    </row>
    <row r="26" spans="1:10" ht="18.75" customHeight="1">
      <c r="A26" s="23"/>
      <c r="B26" s="24"/>
      <c r="C26" s="25"/>
      <c r="D26" s="26"/>
      <c r="E26" s="27"/>
      <c r="F26" s="27" t="s">
        <v>160</v>
      </c>
      <c r="G26" s="28"/>
      <c r="H26" s="27"/>
      <c r="I26" s="27"/>
      <c r="J26" s="23"/>
    </row>
    <row r="27" spans="1:10" ht="18.75" customHeight="1">
      <c r="A27" s="2" t="s">
        <v>0</v>
      </c>
      <c r="B27" s="271"/>
      <c r="C27" s="271"/>
      <c r="D27" s="271"/>
      <c r="E27" s="271"/>
      <c r="F27" s="271"/>
      <c r="G27" s="272" t="s">
        <v>14</v>
      </c>
      <c r="H27" s="208"/>
      <c r="I27" s="208"/>
      <c r="J27" s="2"/>
    </row>
    <row r="28" spans="1:11" ht="18.75" customHeight="1">
      <c r="A28" s="208"/>
      <c r="B28" s="208"/>
      <c r="C28" s="208"/>
      <c r="D28" s="208"/>
      <c r="E28" s="208"/>
      <c r="F28" s="208"/>
      <c r="G28" s="637" t="s">
        <v>279</v>
      </c>
      <c r="H28" s="637"/>
      <c r="I28" s="637"/>
      <c r="J28" s="208"/>
      <c r="K28" s="208"/>
    </row>
    <row r="29" spans="1:11" ht="18.75" customHeight="1">
      <c r="A29" s="208"/>
      <c r="B29" s="208"/>
      <c r="C29" s="208"/>
      <c r="D29" s="208"/>
      <c r="E29" s="208"/>
      <c r="F29" s="208"/>
      <c r="G29" s="637" t="s">
        <v>280</v>
      </c>
      <c r="H29" s="637"/>
      <c r="I29" s="637"/>
      <c r="J29" s="208"/>
      <c r="K29" s="208"/>
    </row>
    <row r="30" spans="1:10" ht="21">
      <c r="A30" s="23"/>
      <c r="B30" s="24"/>
      <c r="C30" s="25"/>
      <c r="D30" s="26"/>
      <c r="E30" s="27"/>
      <c r="F30" s="27"/>
      <c r="G30" s="28"/>
      <c r="H30" s="27"/>
      <c r="I30" s="27"/>
      <c r="J30" s="23"/>
    </row>
    <row r="31" spans="1:10" ht="21">
      <c r="A31" s="46"/>
      <c r="B31" s="24"/>
      <c r="C31" s="25"/>
      <c r="D31" s="26"/>
      <c r="E31" s="27"/>
      <c r="F31" s="27"/>
      <c r="G31" s="28"/>
      <c r="H31" s="27"/>
      <c r="I31" s="27"/>
      <c r="J31" s="23"/>
    </row>
    <row r="32" spans="1:10" ht="21">
      <c r="A32" s="23"/>
      <c r="B32" s="24"/>
      <c r="C32" s="25"/>
      <c r="D32" s="26"/>
      <c r="E32" s="27"/>
      <c r="F32" s="27"/>
      <c r="G32" s="28"/>
      <c r="H32" s="27"/>
      <c r="I32" s="27"/>
      <c r="J32" s="23"/>
    </row>
    <row r="33" spans="1:10" ht="21">
      <c r="A33" s="23"/>
      <c r="B33" s="24"/>
      <c r="C33" s="25"/>
      <c r="D33" s="26"/>
      <c r="E33" s="27"/>
      <c r="F33" s="27"/>
      <c r="G33" s="28"/>
      <c r="H33" s="27"/>
      <c r="I33" s="27"/>
      <c r="J33" s="23"/>
    </row>
    <row r="34" spans="1:10" ht="21">
      <c r="A34" s="23"/>
      <c r="B34" s="24"/>
      <c r="C34" s="25"/>
      <c r="D34" s="26"/>
      <c r="E34" s="27"/>
      <c r="F34" s="27"/>
      <c r="G34" s="28"/>
      <c r="H34" s="27"/>
      <c r="I34" s="27"/>
      <c r="J34" s="23"/>
    </row>
    <row r="35" spans="1:10" ht="21">
      <c r="A35" s="23"/>
      <c r="B35" s="24"/>
      <c r="C35" s="25"/>
      <c r="D35" s="26"/>
      <c r="E35" s="27"/>
      <c r="F35" s="27"/>
      <c r="G35" s="28"/>
      <c r="H35" s="27"/>
      <c r="I35" s="27"/>
      <c r="J35" s="23"/>
    </row>
    <row r="36" spans="1:10" ht="21">
      <c r="A36" s="47"/>
      <c r="B36" s="24"/>
      <c r="C36" s="48"/>
      <c r="D36" s="26"/>
      <c r="E36" s="27"/>
      <c r="F36" s="27"/>
      <c r="G36" s="49"/>
      <c r="H36" s="49"/>
      <c r="I36" s="27"/>
      <c r="J36" s="50"/>
    </row>
    <row r="37" spans="1:10" ht="21">
      <c r="A37" s="51"/>
      <c r="B37" s="24"/>
      <c r="C37" s="52"/>
      <c r="D37" s="26"/>
      <c r="E37" s="27"/>
      <c r="F37" s="27"/>
      <c r="G37" s="53"/>
      <c r="H37" s="49"/>
      <c r="I37" s="53"/>
      <c r="J37" s="50"/>
    </row>
    <row r="38" spans="1:10" ht="21">
      <c r="A38" s="54"/>
      <c r="B38" s="55"/>
      <c r="C38" s="48"/>
      <c r="D38" s="26"/>
      <c r="E38" s="53"/>
      <c r="F38" s="53"/>
      <c r="G38" s="53"/>
      <c r="H38" s="49"/>
      <c r="I38" s="53"/>
      <c r="J38" s="50"/>
    </row>
    <row r="39" spans="1:10" ht="21">
      <c r="A39" s="51"/>
      <c r="B39" s="24"/>
      <c r="C39" s="48"/>
      <c r="D39" s="26"/>
      <c r="E39" s="53"/>
      <c r="F39" s="53"/>
      <c r="G39" s="53"/>
      <c r="H39" s="49"/>
      <c r="I39" s="53"/>
      <c r="J39" s="50"/>
    </row>
  </sheetData>
  <sheetProtection/>
  <mergeCells count="24">
    <mergeCell ref="B1:I1"/>
    <mergeCell ref="A2:I2"/>
    <mergeCell ref="A3:I3"/>
    <mergeCell ref="A4:I4"/>
    <mergeCell ref="A5:I5"/>
    <mergeCell ref="A6:A7"/>
    <mergeCell ref="B6:F7"/>
    <mergeCell ref="G6:I7"/>
    <mergeCell ref="G29:I29"/>
    <mergeCell ref="G20:I20"/>
    <mergeCell ref="G22:I22"/>
    <mergeCell ref="G24:I24"/>
    <mergeCell ref="B25:F25"/>
    <mergeCell ref="B19:F19"/>
    <mergeCell ref="B21:F21"/>
    <mergeCell ref="B24:F24"/>
    <mergeCell ref="J6:J7"/>
    <mergeCell ref="G8:I8"/>
    <mergeCell ref="G9:I9"/>
    <mergeCell ref="G16:I16"/>
    <mergeCell ref="G17:I17"/>
    <mergeCell ref="G28:I28"/>
    <mergeCell ref="G18:I18"/>
    <mergeCell ref="G19:I19"/>
  </mergeCells>
  <printOptions/>
  <pageMargins left="0.4330708661417323" right="0.2362204724409449" top="0.3937007874015748" bottom="0.11811023622047245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zoomScalePageLayoutView="0" workbookViewId="0" topLeftCell="A1">
      <selection activeCell="K10" sqref="K10"/>
    </sheetView>
  </sheetViews>
  <sheetFormatPr defaultColWidth="9.140625" defaultRowHeight="21.75"/>
  <cols>
    <col min="1" max="1" width="6.57421875" style="522" customWidth="1"/>
    <col min="2" max="2" width="4.421875" style="522" customWidth="1"/>
    <col min="3" max="3" width="3.00390625" style="522" customWidth="1"/>
    <col min="4" max="4" width="3.57421875" style="522" customWidth="1"/>
    <col min="5" max="5" width="4.00390625" style="522" customWidth="1"/>
    <col min="6" max="6" width="1.28515625" style="522" customWidth="1"/>
    <col min="7" max="7" width="2.57421875" style="522" customWidth="1"/>
    <col min="8" max="8" width="11.140625" style="522" customWidth="1"/>
    <col min="9" max="9" width="5.28125" style="522" customWidth="1"/>
    <col min="10" max="10" width="4.7109375" style="522" customWidth="1"/>
    <col min="11" max="11" width="15.00390625" style="522" customWidth="1"/>
    <col min="12" max="12" width="10.421875" style="522" customWidth="1"/>
    <col min="13" max="13" width="15.8515625" style="569" customWidth="1"/>
    <col min="14" max="14" width="10.28125" style="522" customWidth="1"/>
    <col min="15" max="16384" width="9.140625" style="522" customWidth="1"/>
  </cols>
  <sheetData>
    <row r="1" spans="1:14" ht="23.25">
      <c r="A1" s="684" t="s">
        <v>323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521" t="s">
        <v>320</v>
      </c>
    </row>
    <row r="2" spans="1:14" ht="23.25">
      <c r="A2" s="523" t="s">
        <v>296</v>
      </c>
      <c r="B2" s="685" t="s">
        <v>297</v>
      </c>
      <c r="C2" s="685"/>
      <c r="D2" s="685"/>
      <c r="E2" s="686" t="s">
        <v>309</v>
      </c>
      <c r="F2" s="686"/>
      <c r="G2" s="686"/>
      <c r="H2" s="686"/>
      <c r="I2" s="686"/>
      <c r="J2" s="686"/>
      <c r="K2" s="686"/>
      <c r="L2" s="686"/>
      <c r="M2" s="686"/>
      <c r="N2" s="686"/>
    </row>
    <row r="3" spans="1:14" ht="23.25">
      <c r="A3" s="524" t="s">
        <v>296</v>
      </c>
      <c r="B3" s="679" t="s">
        <v>298</v>
      </c>
      <c r="C3" s="679"/>
      <c r="D3" s="679"/>
      <c r="E3" s="679"/>
      <c r="F3" s="686" t="s">
        <v>310</v>
      </c>
      <c r="G3" s="686"/>
      <c r="H3" s="686"/>
      <c r="I3" s="686"/>
      <c r="J3" s="686"/>
      <c r="K3" s="686"/>
      <c r="L3" s="525"/>
      <c r="M3" s="526"/>
      <c r="N3" s="527"/>
    </row>
    <row r="4" spans="1:14" ht="23.25">
      <c r="A4" s="524" t="s">
        <v>296</v>
      </c>
      <c r="B4" s="687" t="s">
        <v>357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</row>
    <row r="5" spans="1:14" ht="23.25">
      <c r="A5" s="524" t="s">
        <v>296</v>
      </c>
      <c r="B5" s="679" t="s">
        <v>299</v>
      </c>
      <c r="C5" s="679"/>
      <c r="D5" s="679"/>
      <c r="E5" s="679"/>
      <c r="F5" s="679"/>
      <c r="G5" s="679"/>
      <c r="H5" s="679"/>
      <c r="I5" s="679"/>
      <c r="J5" s="679"/>
      <c r="K5" s="528" t="s">
        <v>7</v>
      </c>
      <c r="L5" s="529">
        <v>1</v>
      </c>
      <c r="M5" s="680" t="s">
        <v>300</v>
      </c>
      <c r="N5" s="680"/>
    </row>
    <row r="6" spans="1:14" ht="23.25">
      <c r="A6" s="524" t="s">
        <v>296</v>
      </c>
      <c r="B6" s="679" t="s">
        <v>301</v>
      </c>
      <c r="C6" s="679"/>
      <c r="D6" s="679"/>
      <c r="E6" s="679"/>
      <c r="F6" s="679"/>
      <c r="G6" s="679"/>
      <c r="H6" s="681" t="s">
        <v>358</v>
      </c>
      <c r="I6" s="681"/>
      <c r="J6" s="681"/>
      <c r="K6" s="682" t="s">
        <v>0</v>
      </c>
      <c r="L6" s="682"/>
      <c r="M6" s="683" t="s">
        <v>0</v>
      </c>
      <c r="N6" s="683"/>
    </row>
    <row r="7" spans="1:14" ht="4.5" customHeight="1" thickBot="1">
      <c r="A7" s="530"/>
      <c r="B7" s="530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</row>
    <row r="8" spans="1:14" ht="21.75" customHeight="1" thickTop="1">
      <c r="A8" s="661" t="s">
        <v>302</v>
      </c>
      <c r="B8" s="663" t="s">
        <v>2</v>
      </c>
      <c r="C8" s="664"/>
      <c r="D8" s="664"/>
      <c r="E8" s="664"/>
      <c r="F8" s="664"/>
      <c r="G8" s="664"/>
      <c r="H8" s="664"/>
      <c r="I8" s="664"/>
      <c r="J8" s="665"/>
      <c r="K8" s="532" t="s">
        <v>322</v>
      </c>
      <c r="L8" s="669" t="s">
        <v>321</v>
      </c>
      <c r="M8" s="533" t="s">
        <v>305</v>
      </c>
      <c r="N8" s="671" t="s">
        <v>12</v>
      </c>
    </row>
    <row r="9" spans="1:14" ht="24" thickBot="1">
      <c r="A9" s="662"/>
      <c r="B9" s="666"/>
      <c r="C9" s="667"/>
      <c r="D9" s="667"/>
      <c r="E9" s="667"/>
      <c r="F9" s="667"/>
      <c r="G9" s="667"/>
      <c r="H9" s="667"/>
      <c r="I9" s="667"/>
      <c r="J9" s="668"/>
      <c r="K9" s="534" t="s">
        <v>306</v>
      </c>
      <c r="L9" s="670"/>
      <c r="M9" s="534" t="s">
        <v>306</v>
      </c>
      <c r="N9" s="672"/>
    </row>
    <row r="10" spans="1:16" ht="24" thickTop="1">
      <c r="A10" s="535">
        <v>1</v>
      </c>
      <c r="B10" s="673" t="s">
        <v>23</v>
      </c>
      <c r="C10" s="674"/>
      <c r="D10" s="674"/>
      <c r="E10" s="674"/>
      <c r="F10" s="674"/>
      <c r="G10" s="674"/>
      <c r="H10" s="674"/>
      <c r="I10" s="674"/>
      <c r="J10" s="675"/>
      <c r="K10" s="536">
        <f>'งานครุภัณฑ์ '!I17</f>
        <v>492174</v>
      </c>
      <c r="L10" s="537">
        <v>1.07</v>
      </c>
      <c r="M10" s="536">
        <f>K10*L10</f>
        <v>526626.18</v>
      </c>
      <c r="N10" s="538"/>
      <c r="P10" s="539"/>
    </row>
    <row r="11" spans="1:14" ht="23.25">
      <c r="A11" s="540"/>
      <c r="B11" s="676"/>
      <c r="C11" s="677"/>
      <c r="D11" s="677"/>
      <c r="E11" s="677"/>
      <c r="F11" s="677"/>
      <c r="G11" s="677"/>
      <c r="H11" s="677"/>
      <c r="I11" s="677"/>
      <c r="J11" s="678"/>
      <c r="K11" s="541"/>
      <c r="L11" s="542"/>
      <c r="M11" s="541"/>
      <c r="N11" s="543"/>
    </row>
    <row r="12" spans="1:14" ht="23.25">
      <c r="A12" s="540"/>
      <c r="B12" s="646"/>
      <c r="C12" s="647"/>
      <c r="D12" s="647"/>
      <c r="E12" s="647"/>
      <c r="F12" s="647"/>
      <c r="G12" s="647"/>
      <c r="H12" s="647"/>
      <c r="I12" s="648"/>
      <c r="J12" s="649"/>
      <c r="K12" s="544"/>
      <c r="L12" s="545"/>
      <c r="M12" s="546"/>
      <c r="N12" s="543"/>
    </row>
    <row r="13" spans="1:14" ht="18.75" customHeight="1">
      <c r="A13" s="547"/>
      <c r="B13" s="646"/>
      <c r="C13" s="647"/>
      <c r="D13" s="647"/>
      <c r="E13" s="647"/>
      <c r="F13" s="647"/>
      <c r="G13" s="647"/>
      <c r="H13" s="647"/>
      <c r="I13" s="648"/>
      <c r="J13" s="649"/>
      <c r="K13" s="544"/>
      <c r="L13" s="545"/>
      <c r="M13" s="546"/>
      <c r="N13" s="543"/>
    </row>
    <row r="14" spans="1:14" ht="18.75" customHeight="1">
      <c r="A14" s="547"/>
      <c r="B14" s="646"/>
      <c r="C14" s="647"/>
      <c r="D14" s="647"/>
      <c r="E14" s="647"/>
      <c r="F14" s="647"/>
      <c r="G14" s="647"/>
      <c r="H14" s="647"/>
      <c r="I14" s="548"/>
      <c r="J14" s="549"/>
      <c r="K14" s="544"/>
      <c r="L14" s="545"/>
      <c r="M14" s="546"/>
      <c r="N14" s="543"/>
    </row>
    <row r="15" spans="1:14" ht="18.75" customHeight="1">
      <c r="A15" s="547"/>
      <c r="B15" s="646"/>
      <c r="C15" s="647"/>
      <c r="D15" s="647"/>
      <c r="E15" s="647"/>
      <c r="F15" s="647"/>
      <c r="G15" s="647"/>
      <c r="H15" s="647"/>
      <c r="I15" s="548"/>
      <c r="J15" s="549"/>
      <c r="K15" s="544"/>
      <c r="L15" s="545"/>
      <c r="M15" s="546"/>
      <c r="N15" s="543"/>
    </row>
    <row r="16" spans="1:14" ht="18.75" customHeight="1">
      <c r="A16" s="547"/>
      <c r="B16" s="646"/>
      <c r="C16" s="647"/>
      <c r="D16" s="647"/>
      <c r="E16" s="647"/>
      <c r="F16" s="647"/>
      <c r="G16" s="647"/>
      <c r="H16" s="647"/>
      <c r="I16" s="548"/>
      <c r="J16" s="549"/>
      <c r="K16" s="544"/>
      <c r="L16" s="545"/>
      <c r="M16" s="546"/>
      <c r="N16" s="543"/>
    </row>
    <row r="17" spans="1:14" ht="18.75" customHeight="1">
      <c r="A17" s="547"/>
      <c r="B17" s="646"/>
      <c r="C17" s="647"/>
      <c r="D17" s="647"/>
      <c r="E17" s="647"/>
      <c r="F17" s="647"/>
      <c r="G17" s="647"/>
      <c r="H17" s="647"/>
      <c r="I17" s="548"/>
      <c r="J17" s="549"/>
      <c r="K17" s="544"/>
      <c r="L17" s="545"/>
      <c r="M17" s="546"/>
      <c r="N17" s="543"/>
    </row>
    <row r="18" spans="1:14" s="3" customFormat="1" ht="21">
      <c r="A18" s="550"/>
      <c r="B18" s="646"/>
      <c r="C18" s="647"/>
      <c r="D18" s="647"/>
      <c r="E18" s="647"/>
      <c r="F18" s="647"/>
      <c r="G18" s="647"/>
      <c r="H18" s="647"/>
      <c r="I18" s="659"/>
      <c r="J18" s="660"/>
      <c r="K18" s="544"/>
      <c r="L18" s="545"/>
      <c r="M18" s="546"/>
      <c r="N18" s="551"/>
    </row>
    <row r="19" spans="1:14" s="3" customFormat="1" ht="21">
      <c r="A19" s="550"/>
      <c r="B19" s="646"/>
      <c r="C19" s="647"/>
      <c r="D19" s="647"/>
      <c r="E19" s="647"/>
      <c r="F19" s="647"/>
      <c r="G19" s="647"/>
      <c r="H19" s="647"/>
      <c r="I19" s="659"/>
      <c r="J19" s="660"/>
      <c r="K19" s="544"/>
      <c r="L19" s="545"/>
      <c r="M19" s="546"/>
      <c r="N19" s="551"/>
    </row>
    <row r="20" spans="1:14" s="3" customFormat="1" ht="21">
      <c r="A20" s="551"/>
      <c r="B20" s="646"/>
      <c r="C20" s="647"/>
      <c r="D20" s="647"/>
      <c r="E20" s="647"/>
      <c r="F20" s="647"/>
      <c r="G20" s="647"/>
      <c r="H20" s="647"/>
      <c r="I20" s="648"/>
      <c r="J20" s="649"/>
      <c r="K20" s="545"/>
      <c r="L20" s="545"/>
      <c r="M20" s="552"/>
      <c r="N20" s="551"/>
    </row>
    <row r="21" spans="1:14" s="3" customFormat="1" ht="21.75" thickBot="1">
      <c r="A21" s="553"/>
      <c r="B21" s="650"/>
      <c r="C21" s="651"/>
      <c r="D21" s="651"/>
      <c r="E21" s="651"/>
      <c r="F21" s="651"/>
      <c r="G21" s="651"/>
      <c r="H21" s="651"/>
      <c r="I21" s="652"/>
      <c r="J21" s="653"/>
      <c r="K21" s="554"/>
      <c r="L21" s="554"/>
      <c r="M21" s="555"/>
      <c r="N21" s="553"/>
    </row>
    <row r="22" spans="1:14" ht="24" thickTop="1">
      <c r="A22" s="654" t="s">
        <v>307</v>
      </c>
      <c r="B22" s="655"/>
      <c r="C22" s="655"/>
      <c r="D22" s="655"/>
      <c r="E22" s="655"/>
      <c r="F22" s="655"/>
      <c r="G22" s="655"/>
      <c r="H22" s="655"/>
      <c r="I22" s="655"/>
      <c r="J22" s="655"/>
      <c r="K22" s="655"/>
      <c r="L22" s="656"/>
      <c r="M22" s="556">
        <f>SUM(M10:M21)</f>
        <v>526626.18</v>
      </c>
      <c r="N22" s="557"/>
    </row>
    <row r="23" spans="1:14" ht="24" thickBot="1">
      <c r="A23" s="657" t="str">
        <f>"("&amp;_xlfn.BAHTTEXT(M22)&amp;")"</f>
        <v>(ห้าแสนสองหมื่นหกพันหกร้อยยี่สิบหกบาทสิบแปดสตางค์)</v>
      </c>
      <c r="B23" s="658"/>
      <c r="C23" s="658"/>
      <c r="D23" s="658"/>
      <c r="E23" s="658"/>
      <c r="F23" s="658"/>
      <c r="G23" s="658"/>
      <c r="H23" s="658"/>
      <c r="I23" s="658"/>
      <c r="J23" s="658"/>
      <c r="K23" s="658"/>
      <c r="L23" s="558"/>
      <c r="M23" s="559"/>
      <c r="N23" s="560"/>
    </row>
    <row r="24" spans="1:14" s="3" customFormat="1" ht="21.75" thickTop="1">
      <c r="A24" s="208"/>
      <c r="B24" s="637"/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</row>
    <row r="25" spans="1:15" s="3" customFormat="1" ht="23.25">
      <c r="A25" s="2"/>
      <c r="B25" s="640"/>
      <c r="C25" s="640"/>
      <c r="D25" s="640"/>
      <c r="E25" s="640"/>
      <c r="F25" s="640"/>
      <c r="G25" s="640"/>
      <c r="H25" s="641"/>
      <c r="I25" s="641"/>
      <c r="J25" s="641"/>
      <c r="K25" s="641"/>
      <c r="L25" s="645"/>
      <c r="M25" s="645"/>
      <c r="N25" s="645"/>
      <c r="O25" s="2"/>
    </row>
    <row r="26" spans="1:15" ht="24.75" customHeight="1">
      <c r="A26" s="208"/>
      <c r="B26" s="637" t="s">
        <v>338</v>
      </c>
      <c r="C26" s="637"/>
      <c r="D26" s="637"/>
      <c r="E26" s="637"/>
      <c r="F26" s="637"/>
      <c r="G26" s="637"/>
      <c r="H26" s="643" t="s">
        <v>339</v>
      </c>
      <c r="I26" s="643"/>
      <c r="J26" s="643"/>
      <c r="K26" s="643"/>
      <c r="L26" s="637"/>
      <c r="M26" s="637"/>
      <c r="N26" s="637"/>
      <c r="O26" s="208"/>
    </row>
    <row r="27" spans="1:15" s="3" customFormat="1" ht="23.25">
      <c r="A27" s="2"/>
      <c r="B27" s="640"/>
      <c r="C27" s="640"/>
      <c r="D27" s="640"/>
      <c r="E27" s="640"/>
      <c r="F27" s="640"/>
      <c r="G27" s="640"/>
      <c r="H27" s="644" t="s">
        <v>340</v>
      </c>
      <c r="I27" s="644"/>
      <c r="J27" s="644"/>
      <c r="K27" s="644"/>
      <c r="L27" s="640"/>
      <c r="M27" s="640"/>
      <c r="N27" s="640"/>
      <c r="O27" s="2"/>
    </row>
    <row r="28" spans="1:15" s="3" customFormat="1" ht="21">
      <c r="A28" s="208"/>
      <c r="B28" s="637"/>
      <c r="C28" s="637"/>
      <c r="D28" s="637"/>
      <c r="E28" s="637"/>
      <c r="F28" s="637"/>
      <c r="G28" s="637"/>
      <c r="H28" s="638"/>
      <c r="I28" s="638"/>
      <c r="J28" s="638"/>
      <c r="K28" s="638"/>
      <c r="L28" s="637"/>
      <c r="M28" s="637"/>
      <c r="N28" s="637"/>
      <c r="O28" s="208"/>
    </row>
    <row r="29" spans="1:16" ht="30" customHeight="1">
      <c r="A29" s="2"/>
      <c r="B29" s="640"/>
      <c r="C29" s="640"/>
      <c r="D29" s="640"/>
      <c r="E29" s="640"/>
      <c r="F29" s="640"/>
      <c r="G29" s="640"/>
      <c r="H29" s="641"/>
      <c r="I29" s="641"/>
      <c r="J29" s="641"/>
      <c r="K29" s="641"/>
      <c r="L29" s="639"/>
      <c r="M29" s="639"/>
      <c r="N29" s="639"/>
      <c r="O29" s="562"/>
      <c r="P29" s="562"/>
    </row>
    <row r="30" spans="1:16" s="3" customFormat="1" ht="23.25">
      <c r="A30" s="563"/>
      <c r="B30" s="637"/>
      <c r="C30" s="637"/>
      <c r="D30" s="637"/>
      <c r="E30" s="637"/>
      <c r="F30" s="637"/>
      <c r="G30" s="637"/>
      <c r="H30" s="638"/>
      <c r="I30" s="638"/>
      <c r="J30" s="638"/>
      <c r="K30" s="638"/>
      <c r="L30" s="639"/>
      <c r="M30" s="639"/>
      <c r="N30" s="639"/>
      <c r="O30" s="562"/>
      <c r="P30" s="562"/>
    </row>
    <row r="31" spans="1:16" ht="30" customHeight="1">
      <c r="A31" s="564"/>
      <c r="B31" s="640"/>
      <c r="C31" s="640"/>
      <c r="D31" s="640"/>
      <c r="E31" s="640"/>
      <c r="F31" s="640"/>
      <c r="G31" s="640"/>
      <c r="H31" s="641"/>
      <c r="I31" s="641"/>
      <c r="J31" s="641"/>
      <c r="K31" s="641"/>
      <c r="L31" s="642"/>
      <c r="M31" s="642"/>
      <c r="N31" s="642"/>
      <c r="O31" s="565"/>
      <c r="P31" s="565"/>
    </row>
    <row r="32" spans="1:16" s="3" customFormat="1" ht="23.25">
      <c r="A32" s="564"/>
      <c r="B32" s="637"/>
      <c r="C32" s="637"/>
      <c r="D32" s="637"/>
      <c r="E32" s="637"/>
      <c r="F32" s="637"/>
      <c r="G32" s="637"/>
      <c r="H32" s="638"/>
      <c r="I32" s="638"/>
      <c r="J32" s="638"/>
      <c r="K32" s="638"/>
      <c r="L32" s="639"/>
      <c r="M32" s="639"/>
      <c r="N32" s="639"/>
      <c r="O32" s="562"/>
      <c r="P32" s="562"/>
    </row>
    <row r="33" spans="2:13" s="3" customFormat="1" ht="21">
      <c r="B33" s="566"/>
      <c r="C33" s="566"/>
      <c r="D33" s="566"/>
      <c r="E33" s="566"/>
      <c r="F33" s="566"/>
      <c r="G33" s="566"/>
      <c r="H33" s="467"/>
      <c r="I33" s="467"/>
      <c r="J33" s="467"/>
      <c r="K33" s="467"/>
      <c r="L33" s="567"/>
      <c r="M33" s="568"/>
    </row>
    <row r="34" spans="2:13" s="3" customFormat="1" ht="21">
      <c r="B34" s="566"/>
      <c r="C34" s="566"/>
      <c r="D34" s="566"/>
      <c r="E34" s="566"/>
      <c r="F34" s="566"/>
      <c r="G34" s="566"/>
      <c r="H34" s="467"/>
      <c r="I34" s="467"/>
      <c r="J34" s="467"/>
      <c r="K34" s="467"/>
      <c r="L34" s="567"/>
      <c r="M34" s="568"/>
    </row>
  </sheetData>
  <sheetProtection/>
  <mergeCells count="63">
    <mergeCell ref="A1:M1"/>
    <mergeCell ref="B2:D2"/>
    <mergeCell ref="E2:N2"/>
    <mergeCell ref="B3:E3"/>
    <mergeCell ref="F3:K3"/>
    <mergeCell ref="B4:N4"/>
    <mergeCell ref="B5:J5"/>
    <mergeCell ref="M5:N5"/>
    <mergeCell ref="B6:G6"/>
    <mergeCell ref="H6:J6"/>
    <mergeCell ref="K6:L6"/>
    <mergeCell ref="M6:N6"/>
    <mergeCell ref="A8:A9"/>
    <mergeCell ref="B8:J9"/>
    <mergeCell ref="L8:L9"/>
    <mergeCell ref="N8:N9"/>
    <mergeCell ref="B10:J10"/>
    <mergeCell ref="B11:J11"/>
    <mergeCell ref="B12:H12"/>
    <mergeCell ref="I12:J12"/>
    <mergeCell ref="B13:H13"/>
    <mergeCell ref="I13:J13"/>
    <mergeCell ref="B14:H14"/>
    <mergeCell ref="B15:H15"/>
    <mergeCell ref="B16:H16"/>
    <mergeCell ref="B17:H17"/>
    <mergeCell ref="B18:H18"/>
    <mergeCell ref="I18:J18"/>
    <mergeCell ref="B19:H19"/>
    <mergeCell ref="I19:J19"/>
    <mergeCell ref="B20:H20"/>
    <mergeCell ref="I20:J20"/>
    <mergeCell ref="B21:H21"/>
    <mergeCell ref="I21:J21"/>
    <mergeCell ref="A22:L22"/>
    <mergeCell ref="A23:K23"/>
    <mergeCell ref="B24:G24"/>
    <mergeCell ref="H24:K24"/>
    <mergeCell ref="L24:N24"/>
    <mergeCell ref="B25:G25"/>
    <mergeCell ref="H25:K25"/>
    <mergeCell ref="L25:N25"/>
    <mergeCell ref="B26:G26"/>
    <mergeCell ref="H26:K26"/>
    <mergeCell ref="L26:N26"/>
    <mergeCell ref="B27:G27"/>
    <mergeCell ref="H27:K27"/>
    <mergeCell ref="L27:N27"/>
    <mergeCell ref="B28:G28"/>
    <mergeCell ref="H28:K28"/>
    <mergeCell ref="L28:N28"/>
    <mergeCell ref="B29:G29"/>
    <mergeCell ref="H29:K29"/>
    <mergeCell ref="L29:N29"/>
    <mergeCell ref="B32:G32"/>
    <mergeCell ref="H32:K32"/>
    <mergeCell ref="L32:N32"/>
    <mergeCell ref="B30:G30"/>
    <mergeCell ref="H30:K30"/>
    <mergeCell ref="L30:N30"/>
    <mergeCell ref="B31:G31"/>
    <mergeCell ref="H31:K31"/>
    <mergeCell ref="L31:N3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"/>
  <sheetViews>
    <sheetView tabSelected="1" zoomScalePageLayoutView="0" workbookViewId="0" topLeftCell="A12">
      <selection activeCell="H14" sqref="H14:J14"/>
    </sheetView>
  </sheetViews>
  <sheetFormatPr defaultColWidth="9.140625" defaultRowHeight="21.75"/>
  <cols>
    <col min="1" max="1" width="7.8515625" style="522" customWidth="1"/>
    <col min="2" max="2" width="1.28515625" style="522" customWidth="1"/>
    <col min="3" max="3" width="5.140625" style="522" customWidth="1"/>
    <col min="4" max="4" width="12.8515625" style="522" customWidth="1"/>
    <col min="5" max="5" width="19.140625" style="522" customWidth="1"/>
    <col min="6" max="6" width="14.7109375" style="522" customWidth="1"/>
    <col min="7" max="7" width="3.28125" style="522" customWidth="1"/>
    <col min="8" max="8" width="3.8515625" style="569" customWidth="1"/>
    <col min="9" max="9" width="8.421875" style="569" customWidth="1"/>
    <col min="10" max="10" width="3.8515625" style="569" customWidth="1"/>
    <col min="11" max="11" width="16.8515625" style="522" customWidth="1"/>
    <col min="12" max="16384" width="9.140625" style="522" customWidth="1"/>
  </cols>
  <sheetData>
    <row r="1" spans="1:11" ht="25.5">
      <c r="A1" s="733" t="s">
        <v>328</v>
      </c>
      <c r="B1" s="733"/>
      <c r="C1" s="733"/>
      <c r="D1" s="733"/>
      <c r="E1" s="733"/>
      <c r="F1" s="733"/>
      <c r="G1" s="733"/>
      <c r="H1" s="733"/>
      <c r="I1" s="733"/>
      <c r="J1" s="733"/>
      <c r="K1" s="570" t="s">
        <v>324</v>
      </c>
    </row>
    <row r="2" spans="1:11" ht="23.25">
      <c r="A2" s="685" t="s">
        <v>297</v>
      </c>
      <c r="B2" s="685"/>
      <c r="C2" s="685"/>
      <c r="D2" s="686" t="s">
        <v>309</v>
      </c>
      <c r="E2" s="686"/>
      <c r="F2" s="686"/>
      <c r="G2" s="686"/>
      <c r="H2" s="686"/>
      <c r="I2" s="686"/>
      <c r="J2" s="686"/>
      <c r="K2" s="686"/>
    </row>
    <row r="3" spans="1:11" ht="23.25">
      <c r="A3" s="679" t="s">
        <v>298</v>
      </c>
      <c r="B3" s="679"/>
      <c r="C3" s="679"/>
      <c r="D3" s="679"/>
      <c r="E3" s="688" t="s">
        <v>310</v>
      </c>
      <c r="F3" s="688"/>
      <c r="G3" s="688"/>
      <c r="H3" s="688"/>
      <c r="I3" s="688"/>
      <c r="J3" s="688"/>
      <c r="K3" s="525"/>
    </row>
    <row r="4" spans="1:11" ht="23.25">
      <c r="A4" s="689" t="s">
        <v>311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</row>
    <row r="5" spans="1:11" ht="23.25">
      <c r="A5" s="680" t="s">
        <v>325</v>
      </c>
      <c r="B5" s="680"/>
      <c r="C5" s="680"/>
      <c r="D5" s="680"/>
      <c r="E5" s="680"/>
      <c r="F5" s="571"/>
      <c r="G5" s="680" t="s">
        <v>7</v>
      </c>
      <c r="H5" s="680"/>
      <c r="I5" s="707">
        <v>25</v>
      </c>
      <c r="J5" s="707"/>
      <c r="K5" s="572" t="s">
        <v>300</v>
      </c>
    </row>
    <row r="6" spans="1:11" ht="23.25">
      <c r="A6" s="680" t="s">
        <v>301</v>
      </c>
      <c r="B6" s="680"/>
      <c r="C6" s="680"/>
      <c r="D6" s="680"/>
      <c r="E6" s="573">
        <v>241498</v>
      </c>
      <c r="F6" s="572"/>
      <c r="G6" s="680"/>
      <c r="H6" s="680"/>
      <c r="I6" s="680"/>
      <c r="J6" s="683"/>
      <c r="K6" s="683"/>
    </row>
    <row r="7" spans="1:11" ht="12" customHeight="1" thickBot="1">
      <c r="A7" s="718"/>
      <c r="B7" s="718"/>
      <c r="C7" s="718"/>
      <c r="D7" s="718"/>
      <c r="E7" s="718"/>
      <c r="F7" s="718"/>
      <c r="G7" s="718"/>
      <c r="H7" s="718"/>
      <c r="I7" s="718"/>
      <c r="J7" s="718"/>
      <c r="K7" s="718"/>
    </row>
    <row r="8" spans="1:11" ht="21.75" customHeight="1" thickTop="1">
      <c r="A8" s="719" t="s">
        <v>302</v>
      </c>
      <c r="B8" s="721" t="s">
        <v>2</v>
      </c>
      <c r="C8" s="722"/>
      <c r="D8" s="722"/>
      <c r="E8" s="722"/>
      <c r="F8" s="722"/>
      <c r="G8" s="723"/>
      <c r="H8" s="727" t="s">
        <v>305</v>
      </c>
      <c r="I8" s="728"/>
      <c r="J8" s="729"/>
      <c r="K8" s="719" t="s">
        <v>12</v>
      </c>
    </row>
    <row r="9" spans="1:11" ht="21.75" customHeight="1" thickBot="1">
      <c r="A9" s="720"/>
      <c r="B9" s="724"/>
      <c r="C9" s="725"/>
      <c r="D9" s="725"/>
      <c r="E9" s="725"/>
      <c r="F9" s="725"/>
      <c r="G9" s="726"/>
      <c r="H9" s="730"/>
      <c r="I9" s="731"/>
      <c r="J9" s="732"/>
      <c r="K9" s="720"/>
    </row>
    <row r="10" spans="1:11" ht="24" thickTop="1">
      <c r="A10" s="535">
        <v>1</v>
      </c>
      <c r="B10" s="712" t="s">
        <v>19</v>
      </c>
      <c r="C10" s="713"/>
      <c r="D10" s="713"/>
      <c r="E10" s="713"/>
      <c r="F10" s="713"/>
      <c r="G10" s="714"/>
      <c r="H10" s="715">
        <f>'ปร.5(ก)'!M10</f>
        <v>86470.50025000001</v>
      </c>
      <c r="I10" s="716"/>
      <c r="J10" s="717"/>
      <c r="K10" s="538"/>
    </row>
    <row r="11" spans="1:11" ht="23.25">
      <c r="A11" s="574">
        <v>2</v>
      </c>
      <c r="B11" s="676" t="s">
        <v>312</v>
      </c>
      <c r="C11" s="677"/>
      <c r="D11" s="677"/>
      <c r="E11" s="677"/>
      <c r="F11" s="677"/>
      <c r="G11" s="678"/>
      <c r="H11" s="690">
        <f>'ปร.5(ก)'!M12</f>
        <v>44083.503249999994</v>
      </c>
      <c r="I11" s="691"/>
      <c r="J11" s="692"/>
      <c r="K11" s="543"/>
    </row>
    <row r="12" spans="1:11" ht="23.25">
      <c r="A12" s="574">
        <v>3</v>
      </c>
      <c r="B12" s="676" t="s">
        <v>32</v>
      </c>
      <c r="C12" s="677"/>
      <c r="D12" s="677"/>
      <c r="E12" s="677"/>
      <c r="F12" s="677"/>
      <c r="G12" s="678"/>
      <c r="H12" s="690">
        <f>'ปร.5(ก)'!M13</f>
        <v>511413.8084</v>
      </c>
      <c r="I12" s="691"/>
      <c r="J12" s="692"/>
      <c r="K12" s="543"/>
    </row>
    <row r="13" spans="1:11" ht="23.25">
      <c r="A13" s="574">
        <v>4</v>
      </c>
      <c r="B13" s="676" t="s">
        <v>35</v>
      </c>
      <c r="C13" s="677"/>
      <c r="D13" s="677"/>
      <c r="E13" s="677"/>
      <c r="F13" s="677"/>
      <c r="G13" s="678"/>
      <c r="H13" s="690">
        <f>'ปร.5(ก)'!M14</f>
        <v>110200.2150275</v>
      </c>
      <c r="I13" s="691"/>
      <c r="J13" s="692"/>
      <c r="K13" s="543"/>
    </row>
    <row r="14" spans="1:11" ht="23.25">
      <c r="A14" s="574">
        <v>5</v>
      </c>
      <c r="B14" s="676" t="s">
        <v>17</v>
      </c>
      <c r="C14" s="677"/>
      <c r="D14" s="677"/>
      <c r="E14" s="677"/>
      <c r="F14" s="677"/>
      <c r="G14" s="678"/>
      <c r="H14" s="690">
        <f>'ปร.5(ก)'!M15</f>
        <v>971828.2162749999</v>
      </c>
      <c r="I14" s="691"/>
      <c r="J14" s="692"/>
      <c r="K14" s="543"/>
    </row>
    <row r="15" spans="1:11" ht="23.25">
      <c r="A15" s="574">
        <v>6</v>
      </c>
      <c r="B15" s="676" t="s">
        <v>20</v>
      </c>
      <c r="C15" s="677"/>
      <c r="D15" s="677"/>
      <c r="E15" s="677"/>
      <c r="F15" s="677"/>
      <c r="G15" s="678"/>
      <c r="H15" s="690">
        <f>'ปร.5(ก)'!M16</f>
        <v>179823.15</v>
      </c>
      <c r="I15" s="691"/>
      <c r="J15" s="692"/>
      <c r="K15" s="543"/>
    </row>
    <row r="16" spans="1:11" ht="23.25">
      <c r="A16" s="574">
        <v>7</v>
      </c>
      <c r="B16" s="676" t="s">
        <v>329</v>
      </c>
      <c r="C16" s="677"/>
      <c r="D16" s="677"/>
      <c r="E16" s="677"/>
      <c r="F16" s="677"/>
      <c r="G16" s="678"/>
      <c r="H16" s="690">
        <f>'ปร.5(ก)'!M17</f>
        <v>40876.94362499999</v>
      </c>
      <c r="I16" s="691"/>
      <c r="J16" s="692"/>
      <c r="K16" s="543"/>
    </row>
    <row r="17" spans="1:11" ht="23.25">
      <c r="A17" s="574">
        <v>8</v>
      </c>
      <c r="B17" s="676" t="s">
        <v>37</v>
      </c>
      <c r="C17" s="677"/>
      <c r="D17" s="677"/>
      <c r="E17" s="677"/>
      <c r="F17" s="677"/>
      <c r="G17" s="678"/>
      <c r="H17" s="690">
        <f>'ปร.5(ก)'!M18</f>
        <v>1552300.4834999999</v>
      </c>
      <c r="I17" s="691"/>
      <c r="J17" s="692"/>
      <c r="K17" s="543"/>
    </row>
    <row r="18" spans="1:11" ht="23.25">
      <c r="A18" s="574">
        <v>9</v>
      </c>
      <c r="B18" s="676" t="s">
        <v>38</v>
      </c>
      <c r="C18" s="677"/>
      <c r="D18" s="677"/>
      <c r="E18" s="677"/>
      <c r="F18" s="677"/>
      <c r="G18" s="678"/>
      <c r="H18" s="690">
        <f>'ปร.5(ก)'!M19</f>
        <v>369293.94355</v>
      </c>
      <c r="I18" s="691"/>
      <c r="J18" s="692"/>
      <c r="K18" s="543"/>
    </row>
    <row r="19" spans="1:11" ht="23.25">
      <c r="A19" s="574">
        <v>10</v>
      </c>
      <c r="B19" s="676" t="s">
        <v>23</v>
      </c>
      <c r="C19" s="677"/>
      <c r="D19" s="677"/>
      <c r="E19" s="677"/>
      <c r="F19" s="677"/>
      <c r="G19" s="678"/>
      <c r="H19" s="690">
        <f>'ปร.5(ข)'!M10</f>
        <v>526626.18</v>
      </c>
      <c r="I19" s="691"/>
      <c r="J19" s="692"/>
      <c r="K19" s="543"/>
    </row>
    <row r="20" spans="1:11" ht="23.25">
      <c r="A20" s="540"/>
      <c r="B20" s="706"/>
      <c r="C20" s="707"/>
      <c r="D20" s="707"/>
      <c r="E20" s="707"/>
      <c r="F20" s="707"/>
      <c r="G20" s="708"/>
      <c r="H20" s="709"/>
      <c r="I20" s="710"/>
      <c r="J20" s="711"/>
      <c r="K20" s="543"/>
    </row>
    <row r="21" spans="1:11" ht="23.25">
      <c r="A21" s="540"/>
      <c r="B21" s="706"/>
      <c r="C21" s="707"/>
      <c r="D21" s="707"/>
      <c r="E21" s="707"/>
      <c r="F21" s="707"/>
      <c r="G21" s="708"/>
      <c r="H21" s="709"/>
      <c r="I21" s="710"/>
      <c r="J21" s="711"/>
      <c r="K21" s="543"/>
    </row>
    <row r="22" spans="1:11" ht="24" thickBot="1">
      <c r="A22" s="575"/>
      <c r="B22" s="694"/>
      <c r="C22" s="695"/>
      <c r="D22" s="695"/>
      <c r="E22" s="695"/>
      <c r="F22" s="695"/>
      <c r="G22" s="696"/>
      <c r="H22" s="697"/>
      <c r="I22" s="698"/>
      <c r="J22" s="699"/>
      <c r="K22" s="576"/>
    </row>
    <row r="23" spans="1:11" ht="24.75" thickBot="1" thickTop="1">
      <c r="A23" s="702" t="s">
        <v>326</v>
      </c>
      <c r="B23" s="654" t="s">
        <v>327</v>
      </c>
      <c r="C23" s="655"/>
      <c r="D23" s="655"/>
      <c r="E23" s="655"/>
      <c r="F23" s="655"/>
      <c r="G23" s="656"/>
      <c r="H23" s="703">
        <f>SUM(H10:H22)</f>
        <v>4392916.9438775</v>
      </c>
      <c r="I23" s="704"/>
      <c r="J23" s="705"/>
      <c r="K23" s="577"/>
    </row>
    <row r="24" spans="1:11" ht="24.75" thickBot="1" thickTop="1">
      <c r="A24" s="662"/>
      <c r="B24" s="657" t="str">
        <f>"("&amp;_xlfn.BAHTTEXT(H23)&amp;")"</f>
        <v>(สี่ล้านสามแสนเก้าหมื่นสองพันเก้าร้อยสิบหกบาทเก้าสิบสี่สตางค์)</v>
      </c>
      <c r="C24" s="658"/>
      <c r="D24" s="658"/>
      <c r="E24" s="658"/>
      <c r="F24" s="658"/>
      <c r="G24" s="658"/>
      <c r="H24" s="658"/>
      <c r="I24" s="658"/>
      <c r="J24" s="658"/>
      <c r="K24" s="578"/>
    </row>
    <row r="25" spans="2:11" s="579" customFormat="1" ht="24" thickTop="1">
      <c r="B25" s="701"/>
      <c r="C25" s="701"/>
      <c r="D25" s="701"/>
      <c r="E25" s="637"/>
      <c r="F25" s="637"/>
      <c r="G25" s="467"/>
      <c r="H25" s="580"/>
      <c r="I25" s="580"/>
      <c r="J25" s="580"/>
      <c r="K25" s="580"/>
    </row>
    <row r="26" spans="1:11" s="579" customFormat="1" ht="23.25">
      <c r="A26" s="645" t="s">
        <v>338</v>
      </c>
      <c r="B26" s="645"/>
      <c r="C26" s="645"/>
      <c r="D26" s="645"/>
      <c r="E26" s="641" t="s">
        <v>341</v>
      </c>
      <c r="F26" s="641"/>
      <c r="G26" s="641"/>
      <c r="H26" s="641"/>
      <c r="I26" s="581"/>
      <c r="J26" s="581"/>
      <c r="K26" s="2"/>
    </row>
    <row r="27" spans="1:11" ht="30" customHeight="1">
      <c r="A27" s="582"/>
      <c r="B27" s="582"/>
      <c r="C27" s="582"/>
      <c r="D27" s="582"/>
      <c r="E27" s="701" t="s">
        <v>342</v>
      </c>
      <c r="F27" s="701"/>
      <c r="G27" s="582"/>
      <c r="H27" s="582"/>
      <c r="I27" s="582"/>
      <c r="J27" s="582"/>
      <c r="K27" s="582"/>
    </row>
    <row r="28" spans="1:11" ht="23.25">
      <c r="A28" s="640"/>
      <c r="B28" s="640"/>
      <c r="C28" s="640"/>
      <c r="D28" s="640"/>
      <c r="E28" s="693"/>
      <c r="F28" s="693"/>
      <c r="G28" s="561"/>
      <c r="H28" s="2"/>
      <c r="I28" s="581"/>
      <c r="J28" s="581"/>
      <c r="K28" s="2"/>
    </row>
    <row r="29" spans="1:11" ht="23.25">
      <c r="A29" s="2"/>
      <c r="B29" s="645"/>
      <c r="C29" s="645"/>
      <c r="D29" s="645"/>
      <c r="E29" s="700"/>
      <c r="F29" s="700"/>
      <c r="G29" s="581"/>
      <c r="H29" s="2"/>
      <c r="I29" s="561"/>
      <c r="J29" s="561"/>
      <c r="K29" s="2"/>
    </row>
    <row r="30" spans="1:11" ht="30" customHeight="1">
      <c r="A30" s="640"/>
      <c r="B30" s="640"/>
      <c r="C30" s="640"/>
      <c r="D30" s="640"/>
      <c r="E30" s="693"/>
      <c r="F30" s="693"/>
      <c r="G30" s="561"/>
      <c r="H30" s="561"/>
      <c r="I30" s="561"/>
      <c r="J30" s="561"/>
      <c r="K30" s="561"/>
    </row>
  </sheetData>
  <sheetProtection/>
  <mergeCells count="60">
    <mergeCell ref="A1:J1"/>
    <mergeCell ref="A2:C2"/>
    <mergeCell ref="H15:J15"/>
    <mergeCell ref="H16:J16"/>
    <mergeCell ref="A5:E5"/>
    <mergeCell ref="G5:H5"/>
    <mergeCell ref="I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7:G17"/>
    <mergeCell ref="H17:J17"/>
    <mergeCell ref="B18:G18"/>
    <mergeCell ref="H18:J18"/>
    <mergeCell ref="B14:G14"/>
    <mergeCell ref="B15:G15"/>
    <mergeCell ref="B16:G16"/>
    <mergeCell ref="A23:A24"/>
    <mergeCell ref="B23:G23"/>
    <mergeCell ref="H23:J23"/>
    <mergeCell ref="B24:J24"/>
    <mergeCell ref="B19:G19"/>
    <mergeCell ref="H19:J19"/>
    <mergeCell ref="B20:G20"/>
    <mergeCell ref="H20:J20"/>
    <mergeCell ref="B21:G21"/>
    <mergeCell ref="H21:J21"/>
    <mergeCell ref="B29:D29"/>
    <mergeCell ref="E29:F29"/>
    <mergeCell ref="A30:D30"/>
    <mergeCell ref="E30:F30"/>
    <mergeCell ref="B25:D25"/>
    <mergeCell ref="E25:F25"/>
    <mergeCell ref="A26:D26"/>
    <mergeCell ref="E26:F26"/>
    <mergeCell ref="E27:F27"/>
    <mergeCell ref="D2:K2"/>
    <mergeCell ref="A3:D3"/>
    <mergeCell ref="E3:J3"/>
    <mergeCell ref="A4:K4"/>
    <mergeCell ref="H14:J14"/>
    <mergeCell ref="A28:D28"/>
    <mergeCell ref="E28:F28"/>
    <mergeCell ref="G26:H26"/>
    <mergeCell ref="B22:G22"/>
    <mergeCell ref="H22:J2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"/>
  <sheetViews>
    <sheetView view="pageBreakPreview" zoomScaleSheetLayoutView="100" zoomScalePageLayoutView="0" workbookViewId="0" topLeftCell="A7">
      <selection activeCell="G2" sqref="G2"/>
    </sheetView>
  </sheetViews>
  <sheetFormatPr defaultColWidth="9.140625" defaultRowHeight="21.75"/>
  <cols>
    <col min="4" max="4" width="2.421875" style="0" customWidth="1"/>
    <col min="5" max="5" width="12.00390625" style="0" bestFit="1" customWidth="1"/>
    <col min="6" max="6" width="2.00390625" style="0" customWidth="1"/>
    <col min="7" max="7" width="12.421875" style="0" bestFit="1" customWidth="1"/>
    <col min="8" max="8" width="0.9921875" style="0" customWidth="1"/>
    <col min="9" max="9" width="1.421875" style="0" customWidth="1"/>
    <col min="10" max="10" width="1.7109375" style="0" customWidth="1"/>
    <col min="11" max="11" width="12.421875" style="0" bestFit="1" customWidth="1"/>
    <col min="12" max="12" width="1.8515625" style="0" customWidth="1"/>
    <col min="13" max="13" width="12.421875" style="0" bestFit="1" customWidth="1"/>
    <col min="14" max="14" width="1.57421875" style="0" customWidth="1"/>
  </cols>
  <sheetData>
    <row r="1" ht="21.75">
      <c r="A1" s="439" t="s">
        <v>260</v>
      </c>
    </row>
    <row r="2" spans="1:7" ht="21.75">
      <c r="A2" s="439" t="s">
        <v>261</v>
      </c>
      <c r="B2" s="439" t="s">
        <v>262</v>
      </c>
      <c r="C2" s="439" t="s">
        <v>263</v>
      </c>
      <c r="G2" s="440">
        <f>ใบปะหน้า!G19</f>
        <v>2968361.4309999994</v>
      </c>
    </row>
    <row r="3" spans="1:7" ht="21.75">
      <c r="A3" s="439" t="s">
        <v>268</v>
      </c>
      <c r="B3" s="439" t="s">
        <v>262</v>
      </c>
      <c r="C3" s="439" t="s">
        <v>264</v>
      </c>
      <c r="G3" s="441">
        <v>2000000</v>
      </c>
    </row>
    <row r="4" spans="1:7" ht="21.75">
      <c r="A4" s="439" t="s">
        <v>269</v>
      </c>
      <c r="B4" s="439" t="s">
        <v>262</v>
      </c>
      <c r="C4" s="439" t="s">
        <v>265</v>
      </c>
      <c r="G4" s="441">
        <v>5000000</v>
      </c>
    </row>
    <row r="5" spans="1:7" ht="21.75">
      <c r="A5" s="439" t="s">
        <v>270</v>
      </c>
      <c r="B5" s="439" t="s">
        <v>262</v>
      </c>
      <c r="C5" s="439" t="s">
        <v>266</v>
      </c>
      <c r="G5">
        <v>1.3035</v>
      </c>
    </row>
    <row r="6" spans="1:7" ht="21.75">
      <c r="A6" s="439" t="s">
        <v>271</v>
      </c>
      <c r="B6" s="439" t="s">
        <v>262</v>
      </c>
      <c r="C6" s="439" t="s">
        <v>267</v>
      </c>
      <c r="G6" s="442">
        <v>1.3003</v>
      </c>
    </row>
    <row r="8" spans="1:14" ht="21.75">
      <c r="A8" s="439" t="s">
        <v>272</v>
      </c>
      <c r="B8" s="439" t="s">
        <v>273</v>
      </c>
      <c r="C8">
        <f>G5</f>
        <v>1.3035</v>
      </c>
      <c r="D8" s="439" t="s">
        <v>274</v>
      </c>
      <c r="E8" s="444">
        <f>G5</f>
        <v>1.3035</v>
      </c>
      <c r="F8" s="445" t="s">
        <v>181</v>
      </c>
      <c r="G8" s="446">
        <f>G6</f>
        <v>1.3003</v>
      </c>
      <c r="H8" s="445" t="s">
        <v>275</v>
      </c>
      <c r="I8" s="444"/>
      <c r="J8" s="445" t="s">
        <v>277</v>
      </c>
      <c r="K8" s="447">
        <f>G2</f>
        <v>2968361.4309999994</v>
      </c>
      <c r="L8" s="445" t="s">
        <v>181</v>
      </c>
      <c r="M8" s="447">
        <f>G3</f>
        <v>2000000</v>
      </c>
      <c r="N8" s="439" t="s">
        <v>275</v>
      </c>
    </row>
    <row r="9" spans="1:14" ht="21.75">
      <c r="A9" s="439"/>
      <c r="B9" s="439"/>
      <c r="D9" s="439"/>
      <c r="E9" s="739" t="s">
        <v>278</v>
      </c>
      <c r="F9" s="735"/>
      <c r="G9" s="735"/>
      <c r="H9" s="735"/>
      <c r="I9" s="735"/>
      <c r="J9" s="735"/>
      <c r="K9" s="735"/>
      <c r="L9" s="735"/>
      <c r="M9" s="735"/>
      <c r="N9" s="439"/>
    </row>
    <row r="10" spans="3:14" ht="21.75">
      <c r="C10" s="443">
        <v>1.3035</v>
      </c>
      <c r="D10" s="439" t="s">
        <v>181</v>
      </c>
      <c r="E10" s="736">
        <f>E8-G8</f>
        <v>0.0032000000000000917</v>
      </c>
      <c r="F10" s="736"/>
      <c r="G10" s="736"/>
      <c r="H10" s="445" t="s">
        <v>275</v>
      </c>
      <c r="I10" s="445" t="s">
        <v>276</v>
      </c>
      <c r="J10" s="445" t="s">
        <v>277</v>
      </c>
      <c r="K10" s="737">
        <f>K8-M8</f>
        <v>968361.4309999994</v>
      </c>
      <c r="L10" s="738"/>
      <c r="M10" s="738"/>
      <c r="N10" s="439" t="s">
        <v>275</v>
      </c>
    </row>
    <row r="11" spans="5:13" ht="21.75">
      <c r="E11" s="734">
        <v>3000000</v>
      </c>
      <c r="F11" s="735"/>
      <c r="G11" s="735"/>
      <c r="H11" s="735"/>
      <c r="I11" s="735"/>
      <c r="J11" s="735"/>
      <c r="K11" s="735"/>
      <c r="L11" s="735"/>
      <c r="M11" s="735"/>
    </row>
    <row r="12" spans="3:7" ht="21.75">
      <c r="C12">
        <v>1.3035</v>
      </c>
      <c r="D12" s="439" t="s">
        <v>181</v>
      </c>
      <c r="E12" s="446">
        <f>E10</f>
        <v>0.0032000000000000917</v>
      </c>
      <c r="F12" s="445" t="s">
        <v>276</v>
      </c>
      <c r="G12" s="447">
        <f>K10</f>
        <v>968361.4309999994</v>
      </c>
    </row>
    <row r="13" spans="5:7" ht="21.75">
      <c r="E13" s="734">
        <f>E11</f>
        <v>3000000</v>
      </c>
      <c r="F13" s="735"/>
      <c r="G13" s="735"/>
    </row>
    <row r="14" spans="5:7" ht="21.75">
      <c r="E14" s="448"/>
      <c r="F14" s="449"/>
      <c r="G14" s="449"/>
    </row>
    <row r="15" spans="3:7" ht="21.75">
      <c r="C15">
        <v>1.3035</v>
      </c>
      <c r="D15" s="439" t="s">
        <v>181</v>
      </c>
      <c r="E15" s="738">
        <f>E12*G12</f>
        <v>3098.756579200087</v>
      </c>
      <c r="F15" s="738"/>
      <c r="G15" s="738"/>
    </row>
    <row r="16" spans="5:7" ht="21.75">
      <c r="E16" s="734">
        <f>E13</f>
        <v>3000000</v>
      </c>
      <c r="F16" s="735"/>
      <c r="G16" s="735"/>
    </row>
    <row r="17" spans="3:5" ht="21.75">
      <c r="C17">
        <v>1.3035</v>
      </c>
      <c r="D17" s="439" t="s">
        <v>181</v>
      </c>
      <c r="E17" s="450">
        <f>E15/E16</f>
        <v>0.0010329188597333623</v>
      </c>
    </row>
    <row r="18" spans="4:5" ht="21.75">
      <c r="D18" s="439" t="s">
        <v>262</v>
      </c>
      <c r="E18" s="450">
        <f>C17-E17</f>
        <v>1.3024670811402668</v>
      </c>
    </row>
  </sheetData>
  <sheetProtection/>
  <mergeCells count="7">
    <mergeCell ref="E16:G16"/>
    <mergeCell ref="E10:G10"/>
    <mergeCell ref="K10:M10"/>
    <mergeCell ref="E9:M9"/>
    <mergeCell ref="E11:M11"/>
    <mergeCell ref="E13:G13"/>
    <mergeCell ref="E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93"/>
  <sheetViews>
    <sheetView view="pageBreakPreview" zoomScaleSheetLayoutView="100" zoomScalePageLayoutView="0" workbookViewId="0" topLeftCell="A83">
      <selection activeCell="A77" sqref="A77:I77"/>
    </sheetView>
  </sheetViews>
  <sheetFormatPr defaultColWidth="9.140625" defaultRowHeight="21.75"/>
  <cols>
    <col min="1" max="1" width="5.57421875" style="3" customWidth="1"/>
    <col min="2" max="2" width="49.7109375" style="3" customWidth="1"/>
    <col min="3" max="3" width="10.421875" style="3" customWidth="1"/>
    <col min="4" max="4" width="6.421875" style="3" customWidth="1"/>
    <col min="5" max="5" width="11.140625" style="3" customWidth="1"/>
    <col min="6" max="6" width="12.57421875" style="3" customWidth="1"/>
    <col min="7" max="7" width="11.140625" style="3" customWidth="1"/>
    <col min="8" max="8" width="12.57421875" style="3" customWidth="1"/>
    <col min="9" max="9" width="14.8515625" style="3" customWidth="1"/>
    <col min="10" max="10" width="17.57421875" style="3" customWidth="1"/>
    <col min="11" max="11" width="9.140625" style="3" customWidth="1"/>
    <col min="12" max="12" width="15.7109375" style="3" customWidth="1"/>
    <col min="13" max="16384" width="9.140625" style="3" customWidth="1"/>
  </cols>
  <sheetData>
    <row r="1" spans="1:10" ht="26.25">
      <c r="A1" s="2" t="s">
        <v>0</v>
      </c>
      <c r="B1" s="745" t="s">
        <v>11</v>
      </c>
      <c r="C1" s="745"/>
      <c r="D1" s="745"/>
      <c r="E1" s="745"/>
      <c r="F1" s="745"/>
      <c r="G1" s="745"/>
      <c r="H1" s="745"/>
      <c r="I1" s="745"/>
      <c r="J1" s="2"/>
    </row>
    <row r="2" spans="1:9" ht="21.75" customHeight="1">
      <c r="A2" s="746" t="s">
        <v>287</v>
      </c>
      <c r="B2" s="746"/>
      <c r="C2" s="746"/>
      <c r="D2" s="746"/>
      <c r="E2" s="746"/>
      <c r="F2" s="746"/>
      <c r="G2" s="746"/>
      <c r="H2" s="746"/>
      <c r="I2" s="746"/>
    </row>
    <row r="3" spans="1:9" ht="21.75" customHeight="1">
      <c r="A3" s="746" t="s">
        <v>281</v>
      </c>
      <c r="B3" s="746"/>
      <c r="C3" s="746"/>
      <c r="D3" s="746"/>
      <c r="E3" s="746"/>
      <c r="F3" s="746"/>
      <c r="G3" s="746"/>
      <c r="H3" s="746"/>
      <c r="I3" s="746"/>
    </row>
    <row r="4" spans="1:9" ht="21.75" customHeight="1">
      <c r="A4" s="746" t="s">
        <v>192</v>
      </c>
      <c r="B4" s="746"/>
      <c r="C4" s="746"/>
      <c r="D4" s="746"/>
      <c r="E4" s="746"/>
      <c r="F4" s="746"/>
      <c r="G4" s="746"/>
      <c r="H4" s="746"/>
      <c r="I4" s="746"/>
    </row>
    <row r="5" spans="1:10" ht="21.75" customHeight="1">
      <c r="A5" s="742" t="s">
        <v>343</v>
      </c>
      <c r="B5" s="742"/>
      <c r="C5" s="742"/>
      <c r="D5" s="742"/>
      <c r="E5" s="742"/>
      <c r="F5" s="742"/>
      <c r="G5" s="742"/>
      <c r="H5" s="742"/>
      <c r="I5" s="742"/>
      <c r="J5" s="4" t="s">
        <v>238</v>
      </c>
    </row>
    <row r="6" spans="1:10" ht="21">
      <c r="A6" s="740" t="s">
        <v>1</v>
      </c>
      <c r="B6" s="740" t="s">
        <v>2</v>
      </c>
      <c r="C6" s="740" t="s">
        <v>7</v>
      </c>
      <c r="D6" s="740" t="s">
        <v>3</v>
      </c>
      <c r="E6" s="743" t="s">
        <v>8</v>
      </c>
      <c r="F6" s="744"/>
      <c r="G6" s="743" t="s">
        <v>9</v>
      </c>
      <c r="H6" s="744"/>
      <c r="I6" s="740" t="s">
        <v>4</v>
      </c>
      <c r="J6" s="740" t="s">
        <v>12</v>
      </c>
    </row>
    <row r="7" spans="1:10" ht="21">
      <c r="A7" s="741"/>
      <c r="B7" s="741"/>
      <c r="C7" s="741"/>
      <c r="D7" s="741"/>
      <c r="E7" s="29" t="s">
        <v>6</v>
      </c>
      <c r="F7" s="29" t="s">
        <v>5</v>
      </c>
      <c r="G7" s="29" t="s">
        <v>6</v>
      </c>
      <c r="H7" s="29" t="s">
        <v>5</v>
      </c>
      <c r="I7" s="741"/>
      <c r="J7" s="741"/>
    </row>
    <row r="8" spans="1:10" ht="21">
      <c r="A8" s="233">
        <v>1</v>
      </c>
      <c r="B8" s="234" t="s">
        <v>55</v>
      </c>
      <c r="C8" s="162"/>
      <c r="D8" s="235"/>
      <c r="E8" s="162"/>
      <c r="F8" s="162"/>
      <c r="G8" s="162"/>
      <c r="H8" s="162"/>
      <c r="I8" s="162"/>
      <c r="J8" s="164"/>
    </row>
    <row r="9" spans="1:10" ht="21">
      <c r="A9" s="130"/>
      <c r="B9" s="236" t="s">
        <v>81</v>
      </c>
      <c r="C9" s="145">
        <v>17</v>
      </c>
      <c r="D9" s="146" t="s">
        <v>15</v>
      </c>
      <c r="E9" s="237">
        <v>0</v>
      </c>
      <c r="F9" s="238">
        <f>+C9*E9</f>
        <v>0</v>
      </c>
      <c r="G9" s="37">
        <v>50</v>
      </c>
      <c r="H9" s="149">
        <f>G9*C9</f>
        <v>850</v>
      </c>
      <c r="I9" s="128">
        <f>H9</f>
        <v>850</v>
      </c>
      <c r="J9" s="38"/>
    </row>
    <row r="10" spans="1:10" ht="21">
      <c r="A10" s="130"/>
      <c r="B10" s="236" t="s">
        <v>80</v>
      </c>
      <c r="C10" s="145">
        <v>45</v>
      </c>
      <c r="D10" s="146" t="s">
        <v>15</v>
      </c>
      <c r="E10" s="237">
        <v>0</v>
      </c>
      <c r="F10" s="238">
        <v>0</v>
      </c>
      <c r="G10" s="37">
        <v>35</v>
      </c>
      <c r="H10" s="149">
        <f>G10*C10</f>
        <v>1575</v>
      </c>
      <c r="I10" s="128">
        <f aca="true" t="shared" si="0" ref="I10:I15">H10</f>
        <v>1575</v>
      </c>
      <c r="J10" s="38"/>
    </row>
    <row r="11" spans="1:10" ht="21">
      <c r="A11" s="130"/>
      <c r="B11" s="236" t="s">
        <v>83</v>
      </c>
      <c r="C11" s="145">
        <v>17</v>
      </c>
      <c r="D11" s="146" t="s">
        <v>15</v>
      </c>
      <c r="E11" s="237">
        <v>0</v>
      </c>
      <c r="F11" s="238">
        <v>0</v>
      </c>
      <c r="G11" s="37">
        <v>25</v>
      </c>
      <c r="H11" s="149">
        <f>G11*C11</f>
        <v>425</v>
      </c>
      <c r="I11" s="128">
        <f t="shared" si="0"/>
        <v>425</v>
      </c>
      <c r="J11" s="38"/>
    </row>
    <row r="12" spans="1:10" ht="21">
      <c r="A12" s="130"/>
      <c r="B12" s="236" t="s">
        <v>84</v>
      </c>
      <c r="C12" s="145">
        <v>6</v>
      </c>
      <c r="D12" s="146" t="s">
        <v>15</v>
      </c>
      <c r="E12" s="237">
        <v>0</v>
      </c>
      <c r="F12" s="238">
        <v>0</v>
      </c>
      <c r="G12" s="37">
        <v>30</v>
      </c>
      <c r="H12" s="149">
        <f>G12*C12</f>
        <v>180</v>
      </c>
      <c r="I12" s="128">
        <f t="shared" si="0"/>
        <v>180</v>
      </c>
      <c r="J12" s="38"/>
    </row>
    <row r="13" spans="1:10" ht="21">
      <c r="A13" s="130"/>
      <c r="B13" s="145" t="s">
        <v>85</v>
      </c>
      <c r="C13" s="239">
        <v>1</v>
      </c>
      <c r="D13" s="146" t="s">
        <v>10</v>
      </c>
      <c r="E13" s="237">
        <v>0</v>
      </c>
      <c r="F13" s="238">
        <f>+C13*E13</f>
        <v>0</v>
      </c>
      <c r="G13" s="37">
        <v>70</v>
      </c>
      <c r="H13" s="149">
        <f>G13*C13</f>
        <v>70</v>
      </c>
      <c r="I13" s="128">
        <f t="shared" si="0"/>
        <v>70</v>
      </c>
      <c r="J13" s="38"/>
    </row>
    <row r="14" spans="1:10" ht="21">
      <c r="A14" s="130"/>
      <c r="B14" s="145" t="s">
        <v>86</v>
      </c>
      <c r="C14" s="146">
        <v>1</v>
      </c>
      <c r="D14" s="146" t="s">
        <v>2</v>
      </c>
      <c r="E14" s="237">
        <v>0</v>
      </c>
      <c r="F14" s="238">
        <f>+C14*E14</f>
        <v>0</v>
      </c>
      <c r="G14" s="401">
        <v>200</v>
      </c>
      <c r="H14" s="149">
        <v>200</v>
      </c>
      <c r="I14" s="128">
        <f t="shared" si="0"/>
        <v>200</v>
      </c>
      <c r="J14" s="38"/>
    </row>
    <row r="15" spans="1:10" ht="21">
      <c r="A15" s="130"/>
      <c r="B15" s="145" t="s">
        <v>187</v>
      </c>
      <c r="C15" s="146">
        <v>8</v>
      </c>
      <c r="D15" s="146" t="s">
        <v>10</v>
      </c>
      <c r="E15" s="237"/>
      <c r="F15" s="238"/>
      <c r="G15" s="37">
        <v>140</v>
      </c>
      <c r="H15" s="149">
        <f>C15*G15</f>
        <v>1120</v>
      </c>
      <c r="I15" s="128">
        <f t="shared" si="0"/>
        <v>1120</v>
      </c>
      <c r="J15" s="38"/>
    </row>
    <row r="16" spans="1:10" ht="21">
      <c r="A16" s="132"/>
      <c r="B16" s="15" t="s">
        <v>31</v>
      </c>
      <c r="C16" s="132"/>
      <c r="D16" s="132"/>
      <c r="E16" s="132"/>
      <c r="F16" s="132"/>
      <c r="G16" s="132"/>
      <c r="H16" s="132"/>
      <c r="I16" s="133">
        <f>SUM(I9:I15)</f>
        <v>4420</v>
      </c>
      <c r="J16" s="132"/>
    </row>
    <row r="17" spans="1:10" ht="21">
      <c r="A17" s="233">
        <v>1</v>
      </c>
      <c r="B17" s="234" t="s">
        <v>56</v>
      </c>
      <c r="C17" s="162"/>
      <c r="D17" s="235"/>
      <c r="E17" s="162"/>
      <c r="F17" s="162"/>
      <c r="G17" s="162"/>
      <c r="H17" s="162"/>
      <c r="I17" s="162"/>
      <c r="J17" s="164"/>
    </row>
    <row r="18" spans="1:10" ht="21">
      <c r="A18" s="130"/>
      <c r="B18" s="236" t="s">
        <v>90</v>
      </c>
      <c r="C18" s="145">
        <v>18</v>
      </c>
      <c r="D18" s="146" t="s">
        <v>15</v>
      </c>
      <c r="E18" s="237">
        <v>0</v>
      </c>
      <c r="F18" s="238">
        <f>+C18*E18</f>
        <v>0</v>
      </c>
      <c r="G18" s="37">
        <v>50</v>
      </c>
      <c r="H18" s="149">
        <f aca="true" t="shared" si="1" ref="H18:H23">G18*C18</f>
        <v>900</v>
      </c>
      <c r="I18" s="128">
        <f aca="true" t="shared" si="2" ref="I18:I23">H18</f>
        <v>900</v>
      </c>
      <c r="J18" s="38"/>
    </row>
    <row r="19" spans="1:10" ht="21">
      <c r="A19" s="130"/>
      <c r="B19" s="236" t="s">
        <v>91</v>
      </c>
      <c r="C19" s="145">
        <v>50</v>
      </c>
      <c r="D19" s="146" t="s">
        <v>15</v>
      </c>
      <c r="E19" s="237">
        <v>0</v>
      </c>
      <c r="F19" s="238">
        <v>0</v>
      </c>
      <c r="G19" s="37">
        <v>35</v>
      </c>
      <c r="H19" s="149">
        <f t="shared" si="1"/>
        <v>1750</v>
      </c>
      <c r="I19" s="128">
        <f t="shared" si="2"/>
        <v>1750</v>
      </c>
      <c r="J19" s="38"/>
    </row>
    <row r="20" spans="1:10" ht="21">
      <c r="A20" s="130"/>
      <c r="B20" s="236" t="s">
        <v>92</v>
      </c>
      <c r="C20" s="145">
        <v>18</v>
      </c>
      <c r="D20" s="146" t="s">
        <v>15</v>
      </c>
      <c r="E20" s="237">
        <v>0</v>
      </c>
      <c r="F20" s="238">
        <v>0</v>
      </c>
      <c r="G20" s="37">
        <v>25</v>
      </c>
      <c r="H20" s="149">
        <f t="shared" si="1"/>
        <v>450</v>
      </c>
      <c r="I20" s="128">
        <f t="shared" si="2"/>
        <v>450</v>
      </c>
      <c r="J20" s="38"/>
    </row>
    <row r="21" spans="1:10" ht="21">
      <c r="A21" s="130"/>
      <c r="B21" s="236" t="s">
        <v>93</v>
      </c>
      <c r="C21" s="145">
        <v>6.6</v>
      </c>
      <c r="D21" s="146" t="s">
        <v>15</v>
      </c>
      <c r="E21" s="237">
        <v>0</v>
      </c>
      <c r="F21" s="238">
        <v>0</v>
      </c>
      <c r="G21" s="37">
        <v>30</v>
      </c>
      <c r="H21" s="149">
        <f t="shared" si="1"/>
        <v>198</v>
      </c>
      <c r="I21" s="128">
        <f t="shared" si="2"/>
        <v>198</v>
      </c>
      <c r="J21" s="38"/>
    </row>
    <row r="22" spans="1:10" ht="21">
      <c r="A22" s="193"/>
      <c r="B22" s="198" t="s">
        <v>94</v>
      </c>
      <c r="C22" s="145">
        <v>24</v>
      </c>
      <c r="D22" s="146" t="s">
        <v>15</v>
      </c>
      <c r="E22" s="189">
        <v>0</v>
      </c>
      <c r="F22" s="148">
        <f>+C22*E22</f>
        <v>0</v>
      </c>
      <c r="G22" s="37">
        <v>10</v>
      </c>
      <c r="H22" s="149">
        <f t="shared" si="1"/>
        <v>240</v>
      </c>
      <c r="I22" s="128">
        <f t="shared" si="2"/>
        <v>240</v>
      </c>
      <c r="J22" s="38"/>
    </row>
    <row r="23" spans="1:10" ht="21">
      <c r="A23" s="130"/>
      <c r="B23" s="145" t="s">
        <v>95</v>
      </c>
      <c r="C23" s="239">
        <v>2</v>
      </c>
      <c r="D23" s="146" t="s">
        <v>10</v>
      </c>
      <c r="E23" s="237">
        <v>0</v>
      </c>
      <c r="F23" s="238">
        <f>+C23*E23</f>
        <v>0</v>
      </c>
      <c r="G23" s="37">
        <v>70</v>
      </c>
      <c r="H23" s="149">
        <f t="shared" si="1"/>
        <v>140</v>
      </c>
      <c r="I23" s="128">
        <f t="shared" si="2"/>
        <v>140</v>
      </c>
      <c r="J23" s="38"/>
    </row>
    <row r="24" spans="1:10" ht="21">
      <c r="A24" s="342"/>
      <c r="B24" s="215" t="s">
        <v>96</v>
      </c>
      <c r="C24" s="211">
        <v>1</v>
      </c>
      <c r="D24" s="211" t="s">
        <v>2</v>
      </c>
      <c r="E24" s="343">
        <v>0</v>
      </c>
      <c r="F24" s="344">
        <f>+C24*E24</f>
        <v>0</v>
      </c>
      <c r="G24" s="402">
        <v>200</v>
      </c>
      <c r="H24" s="214">
        <v>200</v>
      </c>
      <c r="I24" s="215">
        <f>+F24+H24</f>
        <v>200</v>
      </c>
      <c r="J24" s="345"/>
    </row>
    <row r="25" spans="1:10" ht="26.25">
      <c r="A25" s="2" t="s">
        <v>0</v>
      </c>
      <c r="B25" s="745" t="s">
        <v>11</v>
      </c>
      <c r="C25" s="745"/>
      <c r="D25" s="745"/>
      <c r="E25" s="745"/>
      <c r="F25" s="745"/>
      <c r="G25" s="745"/>
      <c r="H25" s="745"/>
      <c r="I25" s="745"/>
      <c r="J25" s="2"/>
    </row>
    <row r="26" spans="1:9" ht="21.75" customHeight="1">
      <c r="A26" s="746" t="s">
        <v>287</v>
      </c>
      <c r="B26" s="746"/>
      <c r="C26" s="746"/>
      <c r="D26" s="746"/>
      <c r="E26" s="746"/>
      <c r="F26" s="746"/>
      <c r="G26" s="746"/>
      <c r="H26" s="746"/>
      <c r="I26" s="746"/>
    </row>
    <row r="27" spans="1:9" ht="21.75" customHeight="1">
      <c r="A27" s="746" t="s">
        <v>281</v>
      </c>
      <c r="B27" s="746"/>
      <c r="C27" s="746"/>
      <c r="D27" s="746"/>
      <c r="E27" s="746"/>
      <c r="F27" s="746"/>
      <c r="G27" s="746"/>
      <c r="H27" s="746"/>
      <c r="I27" s="746"/>
    </row>
    <row r="28" spans="1:9" ht="21.75" customHeight="1">
      <c r="A28" s="746" t="s">
        <v>192</v>
      </c>
      <c r="B28" s="746"/>
      <c r="C28" s="746"/>
      <c r="D28" s="746"/>
      <c r="E28" s="746"/>
      <c r="F28" s="746"/>
      <c r="G28" s="746"/>
      <c r="H28" s="746"/>
      <c r="I28" s="746"/>
    </row>
    <row r="29" spans="1:10" ht="21.75" customHeight="1">
      <c r="A29" s="742" t="s">
        <v>344</v>
      </c>
      <c r="B29" s="742"/>
      <c r="C29" s="742"/>
      <c r="D29" s="742"/>
      <c r="E29" s="742"/>
      <c r="F29" s="742"/>
      <c r="G29" s="742"/>
      <c r="H29" s="742"/>
      <c r="I29" s="742"/>
      <c r="J29" s="4" t="s">
        <v>239</v>
      </c>
    </row>
    <row r="30" spans="1:10" ht="21">
      <c r="A30" s="740" t="s">
        <v>1</v>
      </c>
      <c r="B30" s="740" t="s">
        <v>2</v>
      </c>
      <c r="C30" s="740" t="s">
        <v>7</v>
      </c>
      <c r="D30" s="740" t="s">
        <v>3</v>
      </c>
      <c r="E30" s="743" t="s">
        <v>8</v>
      </c>
      <c r="F30" s="744"/>
      <c r="G30" s="743" t="s">
        <v>9</v>
      </c>
      <c r="H30" s="744"/>
      <c r="I30" s="740" t="s">
        <v>4</v>
      </c>
      <c r="J30" s="740" t="s">
        <v>12</v>
      </c>
    </row>
    <row r="31" spans="1:10" ht="21">
      <c r="A31" s="741"/>
      <c r="B31" s="741"/>
      <c r="C31" s="741"/>
      <c r="D31" s="741"/>
      <c r="E31" s="278" t="s">
        <v>6</v>
      </c>
      <c r="F31" s="278" t="s">
        <v>5</v>
      </c>
      <c r="G31" s="278" t="s">
        <v>6</v>
      </c>
      <c r="H31" s="278" t="s">
        <v>5</v>
      </c>
      <c r="I31" s="741"/>
      <c r="J31" s="741"/>
    </row>
    <row r="32" spans="1:10" ht="21">
      <c r="A32" s="130"/>
      <c r="B32" s="145" t="s">
        <v>188</v>
      </c>
      <c r="C32" s="146">
        <v>4</v>
      </c>
      <c r="D32" s="146" t="s">
        <v>10</v>
      </c>
      <c r="E32" s="276"/>
      <c r="F32" s="277"/>
      <c r="G32" s="190">
        <v>140</v>
      </c>
      <c r="H32" s="200">
        <f>+C32*G32</f>
        <v>560</v>
      </c>
      <c r="I32" s="128">
        <f>+F32+H32</f>
        <v>560</v>
      </c>
      <c r="J32" s="38"/>
    </row>
    <row r="33" spans="1:10" ht="21">
      <c r="A33" s="132"/>
      <c r="B33" s="15" t="s">
        <v>31</v>
      </c>
      <c r="C33" s="132"/>
      <c r="D33" s="132"/>
      <c r="E33" s="132"/>
      <c r="F33" s="132"/>
      <c r="G33" s="132"/>
      <c r="H33" s="132"/>
      <c r="I33" s="133">
        <f>SUM(I18:I32)</f>
        <v>4438</v>
      </c>
      <c r="J33" s="132"/>
    </row>
    <row r="34" spans="1:10" ht="21">
      <c r="A34" s="233">
        <v>1</v>
      </c>
      <c r="B34" s="234" t="s">
        <v>57</v>
      </c>
      <c r="C34" s="162"/>
      <c r="D34" s="235"/>
      <c r="E34" s="162"/>
      <c r="F34" s="162"/>
      <c r="G34" s="162"/>
      <c r="H34" s="162"/>
      <c r="I34" s="162"/>
      <c r="J34" s="164"/>
    </row>
    <row r="35" spans="1:10" ht="21">
      <c r="A35" s="130"/>
      <c r="B35" s="236" t="s">
        <v>97</v>
      </c>
      <c r="C35" s="145">
        <v>17</v>
      </c>
      <c r="D35" s="146" t="s">
        <v>15</v>
      </c>
      <c r="E35" s="237">
        <v>0</v>
      </c>
      <c r="F35" s="238">
        <f>+C35*E35</f>
        <v>0</v>
      </c>
      <c r="G35" s="37">
        <v>50</v>
      </c>
      <c r="H35" s="149">
        <f aca="true" t="shared" si="3" ref="H35:H45">+C35*G35</f>
        <v>850</v>
      </c>
      <c r="I35" s="128">
        <f>G35*C35</f>
        <v>850</v>
      </c>
      <c r="J35" s="38"/>
    </row>
    <row r="36" spans="1:10" ht="21">
      <c r="A36" s="130"/>
      <c r="B36" s="236" t="s">
        <v>91</v>
      </c>
      <c r="C36" s="145">
        <v>44</v>
      </c>
      <c r="D36" s="146" t="s">
        <v>15</v>
      </c>
      <c r="E36" s="237">
        <v>0</v>
      </c>
      <c r="F36" s="238">
        <v>0</v>
      </c>
      <c r="G36" s="37">
        <v>35</v>
      </c>
      <c r="H36" s="149">
        <f t="shared" si="3"/>
        <v>1540</v>
      </c>
      <c r="I36" s="128">
        <f>G36*C36</f>
        <v>1540</v>
      </c>
      <c r="J36" s="38"/>
    </row>
    <row r="37" spans="1:10" ht="21">
      <c r="A37" s="193"/>
      <c r="B37" s="198" t="s">
        <v>94</v>
      </c>
      <c r="C37" s="145">
        <v>530</v>
      </c>
      <c r="D37" s="146" t="s">
        <v>15</v>
      </c>
      <c r="E37" s="189">
        <v>0</v>
      </c>
      <c r="F37" s="148">
        <f>+C37*E37</f>
        <v>0</v>
      </c>
      <c r="G37" s="37">
        <v>10</v>
      </c>
      <c r="H37" s="149">
        <f t="shared" si="3"/>
        <v>5300</v>
      </c>
      <c r="I37" s="128">
        <f>+F37+H37</f>
        <v>5300</v>
      </c>
      <c r="J37" s="38"/>
    </row>
    <row r="38" spans="1:10" ht="21">
      <c r="A38" s="130"/>
      <c r="B38" s="236" t="s">
        <v>93</v>
      </c>
      <c r="C38" s="145">
        <v>12</v>
      </c>
      <c r="D38" s="146" t="s">
        <v>15</v>
      </c>
      <c r="E38" s="237">
        <v>0</v>
      </c>
      <c r="F38" s="238">
        <v>0</v>
      </c>
      <c r="G38" s="37">
        <v>30</v>
      </c>
      <c r="H38" s="149">
        <f t="shared" si="3"/>
        <v>360</v>
      </c>
      <c r="I38" s="128">
        <f>G38*C38</f>
        <v>360</v>
      </c>
      <c r="J38" s="38"/>
    </row>
    <row r="39" spans="1:10" ht="21">
      <c r="A39" s="130"/>
      <c r="B39" s="236" t="s">
        <v>92</v>
      </c>
      <c r="C39" s="145">
        <v>17</v>
      </c>
      <c r="D39" s="146" t="s">
        <v>15</v>
      </c>
      <c r="E39" s="237">
        <v>0</v>
      </c>
      <c r="F39" s="238">
        <v>0</v>
      </c>
      <c r="G39" s="37">
        <v>25</v>
      </c>
      <c r="H39" s="149">
        <f t="shared" si="3"/>
        <v>425</v>
      </c>
      <c r="I39" s="128">
        <f>G39*C39</f>
        <v>425</v>
      </c>
      <c r="J39" s="38"/>
    </row>
    <row r="40" spans="1:10" ht="21">
      <c r="A40" s="130"/>
      <c r="B40" s="236" t="s">
        <v>99</v>
      </c>
      <c r="C40" s="145">
        <v>96</v>
      </c>
      <c r="D40" s="146" t="s">
        <v>15</v>
      </c>
      <c r="E40" s="237">
        <v>0</v>
      </c>
      <c r="F40" s="238">
        <v>0</v>
      </c>
      <c r="G40" s="37">
        <v>30</v>
      </c>
      <c r="H40" s="149">
        <f t="shared" si="3"/>
        <v>2880</v>
      </c>
      <c r="I40" s="128">
        <f>G40*C40</f>
        <v>2880</v>
      </c>
      <c r="J40" s="38"/>
    </row>
    <row r="41" spans="1:10" ht="21">
      <c r="A41" s="130"/>
      <c r="B41" s="236" t="s">
        <v>100</v>
      </c>
      <c r="C41" s="145">
        <v>19.13</v>
      </c>
      <c r="D41" s="146" t="s">
        <v>15</v>
      </c>
      <c r="E41" s="237">
        <v>0</v>
      </c>
      <c r="F41" s="238">
        <f>+C41*E41</f>
        <v>0</v>
      </c>
      <c r="G41" s="37">
        <v>40</v>
      </c>
      <c r="H41" s="149">
        <f t="shared" si="3"/>
        <v>765.1999999999999</v>
      </c>
      <c r="I41" s="128">
        <f>+F41+H41</f>
        <v>765.1999999999999</v>
      </c>
      <c r="J41" s="38"/>
    </row>
    <row r="42" spans="1:10" ht="21">
      <c r="A42" s="130"/>
      <c r="B42" s="145" t="s">
        <v>189</v>
      </c>
      <c r="C42" s="239">
        <v>11</v>
      </c>
      <c r="D42" s="146" t="s">
        <v>10</v>
      </c>
      <c r="E42" s="237">
        <v>0</v>
      </c>
      <c r="F42" s="238">
        <f>+C42*E42</f>
        <v>0</v>
      </c>
      <c r="G42" s="37">
        <v>70</v>
      </c>
      <c r="H42" s="149">
        <f t="shared" si="3"/>
        <v>770</v>
      </c>
      <c r="I42" s="128">
        <f>+F42+H42</f>
        <v>770</v>
      </c>
      <c r="J42" s="38"/>
    </row>
    <row r="43" spans="1:10" ht="21">
      <c r="A43" s="130"/>
      <c r="B43" s="145" t="s">
        <v>95</v>
      </c>
      <c r="C43" s="239">
        <v>12</v>
      </c>
      <c r="D43" s="146" t="s">
        <v>10</v>
      </c>
      <c r="E43" s="237">
        <v>0</v>
      </c>
      <c r="F43" s="238">
        <f>+C43*E43</f>
        <v>0</v>
      </c>
      <c r="G43" s="37">
        <v>70</v>
      </c>
      <c r="H43" s="149">
        <f t="shared" si="3"/>
        <v>840</v>
      </c>
      <c r="I43" s="128">
        <f>+F43+H43</f>
        <v>840</v>
      </c>
      <c r="J43" s="38"/>
    </row>
    <row r="44" spans="1:10" ht="21">
      <c r="A44" s="130"/>
      <c r="B44" s="145" t="s">
        <v>101</v>
      </c>
      <c r="C44" s="146">
        <v>1</v>
      </c>
      <c r="D44" s="146" t="s">
        <v>2</v>
      </c>
      <c r="E44" s="237">
        <v>0</v>
      </c>
      <c r="F44" s="238">
        <f>+C44*E44</f>
        <v>0</v>
      </c>
      <c r="G44" s="401">
        <v>4000</v>
      </c>
      <c r="H44" s="149">
        <v>4000</v>
      </c>
      <c r="I44" s="128">
        <f>+F44+H44</f>
        <v>4000</v>
      </c>
      <c r="J44" s="38"/>
    </row>
    <row r="45" spans="1:10" ht="21">
      <c r="A45" s="130"/>
      <c r="B45" s="145" t="s">
        <v>190</v>
      </c>
      <c r="C45" s="146">
        <v>8</v>
      </c>
      <c r="D45" s="146" t="s">
        <v>10</v>
      </c>
      <c r="E45" s="401" t="s">
        <v>181</v>
      </c>
      <c r="F45" s="35" t="s">
        <v>181</v>
      </c>
      <c r="G45" s="37">
        <v>140</v>
      </c>
      <c r="H45" s="149">
        <f t="shared" si="3"/>
        <v>1120</v>
      </c>
      <c r="I45" s="128">
        <f>C45*G45</f>
        <v>1120</v>
      </c>
      <c r="J45" s="38"/>
    </row>
    <row r="46" spans="1:10" ht="21">
      <c r="A46" s="132"/>
      <c r="B46" s="15" t="s">
        <v>0</v>
      </c>
      <c r="C46" s="132"/>
      <c r="D46" s="132"/>
      <c r="E46" s="132"/>
      <c r="F46" s="132"/>
      <c r="G46" s="132"/>
      <c r="H46" s="132"/>
      <c r="I46" s="133">
        <f>SUM(I35:I45)</f>
        <v>18850.2</v>
      </c>
      <c r="J46" s="132"/>
    </row>
    <row r="47" spans="1:10" s="218" customFormat="1" ht="21">
      <c r="A47" s="273"/>
      <c r="B47" s="274"/>
      <c r="C47" s="273"/>
      <c r="D47" s="273"/>
      <c r="E47" s="273"/>
      <c r="F47" s="273"/>
      <c r="G47" s="273"/>
      <c r="H47" s="273"/>
      <c r="I47" s="275"/>
      <c r="J47" s="273"/>
    </row>
    <row r="48" spans="1:10" s="218" customFormat="1" ht="21">
      <c r="A48" s="273"/>
      <c r="B48" s="274"/>
      <c r="C48" s="273"/>
      <c r="D48" s="273"/>
      <c r="E48" s="273"/>
      <c r="F48" s="273"/>
      <c r="G48" s="273"/>
      <c r="H48" s="273"/>
      <c r="I48" s="275"/>
      <c r="J48" s="273"/>
    </row>
    <row r="49" spans="1:10" ht="21">
      <c r="A49" s="273"/>
      <c r="B49" s="274"/>
      <c r="C49" s="273"/>
      <c r="D49" s="273"/>
      <c r="E49" s="273"/>
      <c r="F49" s="273"/>
      <c r="G49" s="273"/>
      <c r="H49" s="273"/>
      <c r="I49" s="275"/>
      <c r="J49" s="273"/>
    </row>
    <row r="50" spans="1:10" ht="26.25">
      <c r="A50" s="2" t="s">
        <v>0</v>
      </c>
      <c r="B50" s="745" t="s">
        <v>11</v>
      </c>
      <c r="C50" s="745"/>
      <c r="D50" s="745"/>
      <c r="E50" s="745"/>
      <c r="F50" s="745"/>
      <c r="G50" s="745"/>
      <c r="H50" s="745"/>
      <c r="I50" s="745"/>
      <c r="J50" s="2"/>
    </row>
    <row r="51" spans="1:9" ht="21">
      <c r="A51" s="746" t="s">
        <v>287</v>
      </c>
      <c r="B51" s="746"/>
      <c r="C51" s="746"/>
      <c r="D51" s="746"/>
      <c r="E51" s="746"/>
      <c r="F51" s="746"/>
      <c r="G51" s="746"/>
      <c r="H51" s="746"/>
      <c r="I51" s="746"/>
    </row>
    <row r="52" spans="1:9" ht="21">
      <c r="A52" s="746" t="s">
        <v>281</v>
      </c>
      <c r="B52" s="746"/>
      <c r="C52" s="746"/>
      <c r="D52" s="746"/>
      <c r="E52" s="746"/>
      <c r="F52" s="746"/>
      <c r="G52" s="746"/>
      <c r="H52" s="746"/>
      <c r="I52" s="746"/>
    </row>
    <row r="53" spans="1:9" ht="21">
      <c r="A53" s="746" t="s">
        <v>192</v>
      </c>
      <c r="B53" s="746"/>
      <c r="C53" s="746"/>
      <c r="D53" s="746"/>
      <c r="E53" s="746"/>
      <c r="F53" s="746"/>
      <c r="G53" s="746"/>
      <c r="H53" s="746"/>
      <c r="I53" s="746"/>
    </row>
    <row r="54" spans="1:10" ht="21">
      <c r="A54" s="742" t="s">
        <v>345</v>
      </c>
      <c r="B54" s="742"/>
      <c r="C54" s="742"/>
      <c r="D54" s="742"/>
      <c r="E54" s="742"/>
      <c r="F54" s="742"/>
      <c r="G54" s="742"/>
      <c r="H54" s="742"/>
      <c r="I54" s="742"/>
      <c r="J54" s="4" t="s">
        <v>240</v>
      </c>
    </row>
    <row r="55" spans="1:10" ht="21">
      <c r="A55" s="740" t="s">
        <v>1</v>
      </c>
      <c r="B55" s="740" t="s">
        <v>2</v>
      </c>
      <c r="C55" s="740" t="s">
        <v>7</v>
      </c>
      <c r="D55" s="740" t="s">
        <v>3</v>
      </c>
      <c r="E55" s="743" t="s">
        <v>8</v>
      </c>
      <c r="F55" s="744"/>
      <c r="G55" s="743" t="s">
        <v>9</v>
      </c>
      <c r="H55" s="744"/>
      <c r="I55" s="740" t="s">
        <v>4</v>
      </c>
      <c r="J55" s="740" t="s">
        <v>12</v>
      </c>
    </row>
    <row r="56" spans="1:10" ht="21">
      <c r="A56" s="741"/>
      <c r="B56" s="741"/>
      <c r="C56" s="741"/>
      <c r="D56" s="741"/>
      <c r="E56" s="278" t="s">
        <v>6</v>
      </c>
      <c r="F56" s="278" t="s">
        <v>5</v>
      </c>
      <c r="G56" s="278" t="s">
        <v>6</v>
      </c>
      <c r="H56" s="278" t="s">
        <v>5</v>
      </c>
      <c r="I56" s="741"/>
      <c r="J56" s="741"/>
    </row>
    <row r="57" spans="1:10" ht="21">
      <c r="A57" s="29">
        <v>1</v>
      </c>
      <c r="B57" s="341" t="s">
        <v>58</v>
      </c>
      <c r="C57" s="29"/>
      <c r="D57" s="29"/>
      <c r="E57" s="279"/>
      <c r="F57" s="29"/>
      <c r="G57" s="279"/>
      <c r="H57" s="29"/>
      <c r="I57" s="29"/>
      <c r="J57" s="29"/>
    </row>
    <row r="58" spans="1:10" ht="21">
      <c r="A58" s="130"/>
      <c r="B58" s="236" t="s">
        <v>97</v>
      </c>
      <c r="C58" s="145">
        <v>17</v>
      </c>
      <c r="D58" s="146" t="s">
        <v>15</v>
      </c>
      <c r="E58" s="237">
        <v>0</v>
      </c>
      <c r="F58" s="238">
        <f>+C58*E58</f>
        <v>0</v>
      </c>
      <c r="G58" s="37">
        <v>50</v>
      </c>
      <c r="H58" s="149">
        <f aca="true" t="shared" si="4" ref="H58:H68">G58*C58</f>
        <v>850</v>
      </c>
      <c r="I58" s="145">
        <f aca="true" t="shared" si="5" ref="I58:I68">G58*C58</f>
        <v>850</v>
      </c>
      <c r="J58" s="38"/>
    </row>
    <row r="59" spans="1:10" ht="21">
      <c r="A59" s="130"/>
      <c r="B59" s="236" t="s">
        <v>97</v>
      </c>
      <c r="C59" s="145">
        <v>44</v>
      </c>
      <c r="D59" s="146" t="s">
        <v>15</v>
      </c>
      <c r="E59" s="237"/>
      <c r="F59" s="238"/>
      <c r="G59" s="37">
        <v>35</v>
      </c>
      <c r="H59" s="149">
        <f t="shared" si="4"/>
        <v>1540</v>
      </c>
      <c r="I59" s="145">
        <f t="shared" si="5"/>
        <v>1540</v>
      </c>
      <c r="J59" s="38"/>
    </row>
    <row r="60" spans="1:10" ht="21">
      <c r="A60" s="130"/>
      <c r="B60" s="236" t="s">
        <v>204</v>
      </c>
      <c r="C60" s="145">
        <v>530</v>
      </c>
      <c r="D60" s="146" t="s">
        <v>15</v>
      </c>
      <c r="E60" s="237"/>
      <c r="F60" s="238"/>
      <c r="G60" s="37">
        <v>10</v>
      </c>
      <c r="H60" s="149">
        <f t="shared" si="4"/>
        <v>5300</v>
      </c>
      <c r="I60" s="145">
        <f t="shared" si="5"/>
        <v>5300</v>
      </c>
      <c r="J60" s="38"/>
    </row>
    <row r="61" spans="1:10" ht="21">
      <c r="A61" s="130"/>
      <c r="B61" s="236" t="s">
        <v>93</v>
      </c>
      <c r="C61" s="145">
        <v>12</v>
      </c>
      <c r="D61" s="146" t="s">
        <v>15</v>
      </c>
      <c r="E61" s="237"/>
      <c r="F61" s="238"/>
      <c r="G61" s="37">
        <v>30</v>
      </c>
      <c r="H61" s="149">
        <f t="shared" si="4"/>
        <v>360</v>
      </c>
      <c r="I61" s="145">
        <f t="shared" si="5"/>
        <v>360</v>
      </c>
      <c r="J61" s="38"/>
    </row>
    <row r="62" spans="1:10" ht="21">
      <c r="A62" s="130"/>
      <c r="B62" s="236" t="s">
        <v>205</v>
      </c>
      <c r="C62" s="145">
        <v>17</v>
      </c>
      <c r="D62" s="146" t="s">
        <v>15</v>
      </c>
      <c r="E62" s="237">
        <v>0</v>
      </c>
      <c r="F62" s="238">
        <v>0</v>
      </c>
      <c r="G62" s="37">
        <v>25</v>
      </c>
      <c r="H62" s="149">
        <f t="shared" si="4"/>
        <v>425</v>
      </c>
      <c r="I62" s="145">
        <f t="shared" si="5"/>
        <v>425</v>
      </c>
      <c r="J62" s="38"/>
    </row>
    <row r="63" spans="1:10" ht="21">
      <c r="A63" s="193"/>
      <c r="B63" s="236" t="s">
        <v>207</v>
      </c>
      <c r="C63" s="145">
        <v>96</v>
      </c>
      <c r="D63" s="146" t="s">
        <v>15</v>
      </c>
      <c r="E63" s="189">
        <v>0</v>
      </c>
      <c r="F63" s="148">
        <f>+C63*E63</f>
        <v>0</v>
      </c>
      <c r="G63" s="37">
        <v>30</v>
      </c>
      <c r="H63" s="149">
        <f t="shared" si="4"/>
        <v>2880</v>
      </c>
      <c r="I63" s="145">
        <f t="shared" si="5"/>
        <v>2880</v>
      </c>
      <c r="J63" s="38"/>
    </row>
    <row r="64" spans="1:10" ht="21">
      <c r="A64" s="193"/>
      <c r="B64" s="236" t="s">
        <v>208</v>
      </c>
      <c r="C64" s="145">
        <v>19.13</v>
      </c>
      <c r="D64" s="146" t="s">
        <v>15</v>
      </c>
      <c r="E64" s="147"/>
      <c r="F64" s="148"/>
      <c r="G64" s="37">
        <v>40</v>
      </c>
      <c r="H64" s="149">
        <f t="shared" si="4"/>
        <v>765.1999999999999</v>
      </c>
      <c r="I64" s="145">
        <f t="shared" si="5"/>
        <v>765.1999999999999</v>
      </c>
      <c r="J64" s="38"/>
    </row>
    <row r="65" spans="1:10" ht="21">
      <c r="A65" s="193"/>
      <c r="B65" s="236" t="s">
        <v>209</v>
      </c>
      <c r="C65" s="145">
        <v>11</v>
      </c>
      <c r="D65" s="146" t="s">
        <v>10</v>
      </c>
      <c r="E65" s="147"/>
      <c r="F65" s="148"/>
      <c r="G65" s="37">
        <v>70</v>
      </c>
      <c r="H65" s="149">
        <f t="shared" si="4"/>
        <v>770</v>
      </c>
      <c r="I65" s="145">
        <f t="shared" si="5"/>
        <v>770</v>
      </c>
      <c r="J65" s="38"/>
    </row>
    <row r="66" spans="1:10" ht="21">
      <c r="A66" s="130"/>
      <c r="B66" s="145" t="s">
        <v>95</v>
      </c>
      <c r="C66" s="145">
        <v>12</v>
      </c>
      <c r="D66" s="146" t="s">
        <v>10</v>
      </c>
      <c r="E66" s="237">
        <v>0</v>
      </c>
      <c r="F66" s="238">
        <v>0</v>
      </c>
      <c r="G66" s="37">
        <v>70</v>
      </c>
      <c r="H66" s="149">
        <f t="shared" si="4"/>
        <v>840</v>
      </c>
      <c r="I66" s="145">
        <f t="shared" si="5"/>
        <v>840</v>
      </c>
      <c r="J66" s="38"/>
    </row>
    <row r="67" spans="1:10" ht="21">
      <c r="A67" s="130"/>
      <c r="B67" s="145" t="s">
        <v>203</v>
      </c>
      <c r="C67" s="145">
        <v>1</v>
      </c>
      <c r="D67" s="146" t="s">
        <v>2</v>
      </c>
      <c r="E67" s="237">
        <v>0</v>
      </c>
      <c r="F67" s="238">
        <v>0</v>
      </c>
      <c r="G67" s="401">
        <v>4000</v>
      </c>
      <c r="H67" s="149">
        <f t="shared" si="4"/>
        <v>4000</v>
      </c>
      <c r="I67" s="145">
        <f t="shared" si="5"/>
        <v>4000</v>
      </c>
      <c r="J67" s="38"/>
    </row>
    <row r="68" spans="1:10" ht="21">
      <c r="A68" s="130"/>
      <c r="B68" s="236" t="s">
        <v>206</v>
      </c>
      <c r="C68" s="145">
        <v>11</v>
      </c>
      <c r="D68" s="146" t="s">
        <v>10</v>
      </c>
      <c r="E68" s="237"/>
      <c r="F68" s="238"/>
      <c r="G68" s="401">
        <v>140</v>
      </c>
      <c r="H68" s="149">
        <f t="shared" si="4"/>
        <v>1540</v>
      </c>
      <c r="I68" s="145">
        <f t="shared" si="5"/>
        <v>1540</v>
      </c>
      <c r="J68" s="38"/>
    </row>
    <row r="69" spans="1:10" ht="21">
      <c r="A69" s="132"/>
      <c r="B69" s="15" t="s">
        <v>31</v>
      </c>
      <c r="C69" s="132"/>
      <c r="D69" s="132"/>
      <c r="E69" s="132"/>
      <c r="F69" s="132"/>
      <c r="G69" s="132"/>
      <c r="H69" s="132"/>
      <c r="I69" s="133">
        <f>SUM(I58:I68)</f>
        <v>19270.2</v>
      </c>
      <c r="J69" s="132"/>
    </row>
    <row r="70" spans="1:10" ht="21">
      <c r="A70" s="233">
        <v>1</v>
      </c>
      <c r="B70" s="234" t="s">
        <v>59</v>
      </c>
      <c r="C70" s="162"/>
      <c r="D70" s="235"/>
      <c r="E70" s="162"/>
      <c r="F70" s="162"/>
      <c r="G70" s="162"/>
      <c r="H70" s="162"/>
      <c r="I70" s="162"/>
      <c r="J70" s="164"/>
    </row>
    <row r="71" spans="1:10" ht="21">
      <c r="A71" s="130"/>
      <c r="B71" s="236" t="s">
        <v>104</v>
      </c>
      <c r="C71" s="145">
        <v>83</v>
      </c>
      <c r="D71" s="146" t="s">
        <v>82</v>
      </c>
      <c r="E71" s="237">
        <v>0</v>
      </c>
      <c r="F71" s="238">
        <f>+C71*E71</f>
        <v>0</v>
      </c>
      <c r="G71" s="37">
        <v>35</v>
      </c>
      <c r="H71" s="149">
        <f>+C71*G71</f>
        <v>2905</v>
      </c>
      <c r="I71" s="128">
        <f>G71*C71</f>
        <v>2905</v>
      </c>
      <c r="J71" s="38"/>
    </row>
    <row r="72" spans="1:10" ht="21">
      <c r="A72" s="342"/>
      <c r="B72" s="209" t="s">
        <v>97</v>
      </c>
      <c r="C72" s="215">
        <v>17</v>
      </c>
      <c r="D72" s="211" t="s">
        <v>15</v>
      </c>
      <c r="E72" s="343">
        <v>0</v>
      </c>
      <c r="F72" s="344">
        <f>+C72*E72</f>
        <v>0</v>
      </c>
      <c r="G72" s="212">
        <v>50</v>
      </c>
      <c r="H72" s="214">
        <f>+C72*G72</f>
        <v>850</v>
      </c>
      <c r="I72" s="215">
        <f>G72*C72</f>
        <v>850</v>
      </c>
      <c r="J72" s="345"/>
    </row>
    <row r="73" spans="1:10" ht="26.25">
      <c r="A73" s="2" t="s">
        <v>0</v>
      </c>
      <c r="B73" s="745" t="s">
        <v>11</v>
      </c>
      <c r="C73" s="745"/>
      <c r="D73" s="745"/>
      <c r="E73" s="745"/>
      <c r="F73" s="745"/>
      <c r="G73" s="745"/>
      <c r="H73" s="745"/>
      <c r="I73" s="745"/>
      <c r="J73" s="2"/>
    </row>
    <row r="74" spans="1:9" ht="21.75" customHeight="1">
      <c r="A74" s="746" t="s">
        <v>287</v>
      </c>
      <c r="B74" s="746"/>
      <c r="C74" s="746"/>
      <c r="D74" s="746"/>
      <c r="E74" s="746"/>
      <c r="F74" s="746"/>
      <c r="G74" s="746"/>
      <c r="H74" s="746"/>
      <c r="I74" s="746"/>
    </row>
    <row r="75" spans="1:9" ht="21.75" customHeight="1">
      <c r="A75" s="746" t="s">
        <v>281</v>
      </c>
      <c r="B75" s="746"/>
      <c r="C75" s="746"/>
      <c r="D75" s="746"/>
      <c r="E75" s="746"/>
      <c r="F75" s="746"/>
      <c r="G75" s="746"/>
      <c r="H75" s="746"/>
      <c r="I75" s="746"/>
    </row>
    <row r="76" spans="1:9" ht="21.75" customHeight="1">
      <c r="A76" s="746" t="s">
        <v>192</v>
      </c>
      <c r="B76" s="746"/>
      <c r="C76" s="746"/>
      <c r="D76" s="746"/>
      <c r="E76" s="746"/>
      <c r="F76" s="746"/>
      <c r="G76" s="746"/>
      <c r="H76" s="746"/>
      <c r="I76" s="746"/>
    </row>
    <row r="77" spans="1:10" ht="21.75" customHeight="1">
      <c r="A77" s="742" t="s">
        <v>345</v>
      </c>
      <c r="B77" s="742"/>
      <c r="C77" s="742"/>
      <c r="D77" s="742"/>
      <c r="E77" s="742"/>
      <c r="F77" s="742"/>
      <c r="G77" s="742"/>
      <c r="H77" s="742"/>
      <c r="I77" s="742"/>
      <c r="J77" s="4" t="s">
        <v>241</v>
      </c>
    </row>
    <row r="78" spans="1:10" ht="21">
      <c r="A78" s="740" t="s">
        <v>1</v>
      </c>
      <c r="B78" s="740" t="s">
        <v>2</v>
      </c>
      <c r="C78" s="740" t="s">
        <v>7</v>
      </c>
      <c r="D78" s="740" t="s">
        <v>3</v>
      </c>
      <c r="E78" s="743" t="s">
        <v>8</v>
      </c>
      <c r="F78" s="744"/>
      <c r="G78" s="743" t="s">
        <v>9</v>
      </c>
      <c r="H78" s="744"/>
      <c r="I78" s="740" t="s">
        <v>4</v>
      </c>
      <c r="J78" s="740" t="s">
        <v>12</v>
      </c>
    </row>
    <row r="79" spans="1:10" ht="21">
      <c r="A79" s="741"/>
      <c r="B79" s="741"/>
      <c r="C79" s="741"/>
      <c r="D79" s="741"/>
      <c r="E79" s="278" t="s">
        <v>6</v>
      </c>
      <c r="F79" s="278" t="s">
        <v>5</v>
      </c>
      <c r="G79" s="278" t="s">
        <v>6</v>
      </c>
      <c r="H79" s="278" t="s">
        <v>5</v>
      </c>
      <c r="I79" s="741"/>
      <c r="J79" s="741"/>
    </row>
    <row r="80" spans="1:10" ht="21">
      <c r="A80" s="130"/>
      <c r="B80" s="236" t="s">
        <v>91</v>
      </c>
      <c r="C80" s="145">
        <v>44</v>
      </c>
      <c r="D80" s="146" t="s">
        <v>15</v>
      </c>
      <c r="E80" s="276">
        <v>0</v>
      </c>
      <c r="F80" s="277">
        <v>0</v>
      </c>
      <c r="G80" s="190">
        <v>35</v>
      </c>
      <c r="H80" s="200">
        <f>+C80*G80</f>
        <v>1540</v>
      </c>
      <c r="I80" s="31">
        <f aca="true" t="shared" si="6" ref="I80:I88">G80*C80</f>
        <v>1540</v>
      </c>
      <c r="J80" s="38"/>
    </row>
    <row r="81" spans="1:10" ht="21">
      <c r="A81" s="193"/>
      <c r="B81" s="198" t="s">
        <v>98</v>
      </c>
      <c r="C81" s="145">
        <v>530</v>
      </c>
      <c r="D81" s="146" t="s">
        <v>15</v>
      </c>
      <c r="E81" s="189">
        <v>0</v>
      </c>
      <c r="F81" s="148">
        <f>C81*E81</f>
        <v>0</v>
      </c>
      <c r="G81" s="37">
        <v>10</v>
      </c>
      <c r="H81" s="149">
        <f>C81*G81</f>
        <v>5300</v>
      </c>
      <c r="I81" s="31">
        <f t="shared" si="6"/>
        <v>5300</v>
      </c>
      <c r="J81" s="38"/>
    </row>
    <row r="82" spans="1:10" ht="21">
      <c r="A82" s="130"/>
      <c r="B82" s="236" t="s">
        <v>102</v>
      </c>
      <c r="C82" s="145">
        <v>12</v>
      </c>
      <c r="D82" s="146" t="s">
        <v>15</v>
      </c>
      <c r="E82" s="237">
        <v>0</v>
      </c>
      <c r="F82" s="238">
        <v>0</v>
      </c>
      <c r="G82" s="37">
        <v>30</v>
      </c>
      <c r="H82" s="149">
        <f aca="true" t="shared" si="7" ref="H82:H88">+C82*G82</f>
        <v>360</v>
      </c>
      <c r="I82" s="31">
        <f t="shared" si="6"/>
        <v>360</v>
      </c>
      <c r="J82" s="38"/>
    </row>
    <row r="83" spans="1:12" ht="21">
      <c r="A83" s="130"/>
      <c r="B83" s="236" t="s">
        <v>103</v>
      </c>
      <c r="C83" s="145">
        <v>19.125</v>
      </c>
      <c r="D83" s="146" t="s">
        <v>15</v>
      </c>
      <c r="E83" s="237">
        <v>0</v>
      </c>
      <c r="F83" s="238">
        <f aca="true" t="shared" si="8" ref="F83:F88">+C83*E83</f>
        <v>0</v>
      </c>
      <c r="G83" s="37">
        <v>40</v>
      </c>
      <c r="H83" s="149">
        <v>765.2</v>
      </c>
      <c r="I83" s="31">
        <v>765.2</v>
      </c>
      <c r="J83" s="38"/>
      <c r="L83" s="452"/>
    </row>
    <row r="84" spans="1:10" ht="21">
      <c r="A84" s="130"/>
      <c r="B84" s="145" t="s">
        <v>189</v>
      </c>
      <c r="C84" s="239">
        <v>11</v>
      </c>
      <c r="D84" s="146" t="s">
        <v>10</v>
      </c>
      <c r="E84" s="237">
        <v>0</v>
      </c>
      <c r="F84" s="238">
        <f t="shared" si="8"/>
        <v>0</v>
      </c>
      <c r="G84" s="37">
        <v>70</v>
      </c>
      <c r="H84" s="149">
        <f t="shared" si="7"/>
        <v>770</v>
      </c>
      <c r="I84" s="31">
        <f t="shared" si="6"/>
        <v>770</v>
      </c>
      <c r="J84" s="38"/>
    </row>
    <row r="85" spans="1:10" ht="21">
      <c r="A85" s="130"/>
      <c r="B85" s="145" t="s">
        <v>191</v>
      </c>
      <c r="C85" s="239">
        <v>6</v>
      </c>
      <c r="D85" s="146" t="s">
        <v>10</v>
      </c>
      <c r="E85" s="237">
        <v>0</v>
      </c>
      <c r="F85" s="238">
        <f t="shared" si="8"/>
        <v>0</v>
      </c>
      <c r="G85" s="37">
        <v>150</v>
      </c>
      <c r="H85" s="149">
        <f t="shared" si="7"/>
        <v>900</v>
      </c>
      <c r="I85" s="31">
        <f t="shared" si="6"/>
        <v>900</v>
      </c>
      <c r="J85" s="38"/>
    </row>
    <row r="86" spans="1:10" ht="21">
      <c r="A86" s="130"/>
      <c r="B86" s="145" t="s">
        <v>95</v>
      </c>
      <c r="C86" s="239">
        <v>5</v>
      </c>
      <c r="D86" s="146" t="s">
        <v>10</v>
      </c>
      <c r="E86" s="237">
        <v>0</v>
      </c>
      <c r="F86" s="238">
        <f t="shared" si="8"/>
        <v>0</v>
      </c>
      <c r="G86" s="37">
        <v>70</v>
      </c>
      <c r="H86" s="149">
        <f t="shared" si="7"/>
        <v>350</v>
      </c>
      <c r="I86" s="31">
        <f t="shared" si="6"/>
        <v>350</v>
      </c>
      <c r="J86" s="38"/>
    </row>
    <row r="87" spans="1:10" ht="21">
      <c r="A87" s="130"/>
      <c r="B87" s="145" t="s">
        <v>101</v>
      </c>
      <c r="C87" s="146">
        <v>1</v>
      </c>
      <c r="D87" s="146" t="s">
        <v>2</v>
      </c>
      <c r="E87" s="237">
        <v>0</v>
      </c>
      <c r="F87" s="238">
        <f t="shared" si="8"/>
        <v>0</v>
      </c>
      <c r="G87" s="37">
        <v>4000</v>
      </c>
      <c r="H87" s="149">
        <f t="shared" si="7"/>
        <v>4000</v>
      </c>
      <c r="I87" s="31">
        <f t="shared" si="6"/>
        <v>4000</v>
      </c>
      <c r="J87" s="38"/>
    </row>
    <row r="88" spans="1:10" ht="21">
      <c r="A88" s="130"/>
      <c r="B88" s="145" t="s">
        <v>190</v>
      </c>
      <c r="C88" s="146">
        <v>8</v>
      </c>
      <c r="D88" s="146" t="s">
        <v>10</v>
      </c>
      <c r="E88" s="237">
        <v>0</v>
      </c>
      <c r="F88" s="238">
        <f t="shared" si="8"/>
        <v>0</v>
      </c>
      <c r="G88" s="37">
        <v>140</v>
      </c>
      <c r="H88" s="149">
        <f t="shared" si="7"/>
        <v>1120</v>
      </c>
      <c r="I88" s="403">
        <f t="shared" si="6"/>
        <v>1120</v>
      </c>
      <c r="J88" s="38"/>
    </row>
    <row r="89" spans="1:10" ht="21">
      <c r="A89" s="132"/>
      <c r="B89" s="15" t="s">
        <v>31</v>
      </c>
      <c r="C89" s="132"/>
      <c r="D89" s="132"/>
      <c r="E89" s="132"/>
      <c r="F89" s="132"/>
      <c r="G89" s="132"/>
      <c r="H89" s="132"/>
      <c r="I89" s="133">
        <f>SUM(I71:I88)</f>
        <v>18860.2</v>
      </c>
      <c r="J89" s="132"/>
    </row>
    <row r="90" spans="1:10" ht="21">
      <c r="A90" s="233">
        <v>1</v>
      </c>
      <c r="B90" s="234" t="s">
        <v>210</v>
      </c>
      <c r="C90" s="162"/>
      <c r="D90" s="235"/>
      <c r="E90" s="162"/>
      <c r="F90" s="162"/>
      <c r="G90" s="162"/>
      <c r="H90" s="162"/>
      <c r="I90" s="162"/>
      <c r="J90" s="164"/>
    </row>
    <row r="91" spans="1:10" ht="21">
      <c r="A91" s="130"/>
      <c r="B91" s="236" t="s">
        <v>91</v>
      </c>
      <c r="C91" s="145">
        <v>15.7</v>
      </c>
      <c r="D91" s="146" t="s">
        <v>15</v>
      </c>
      <c r="E91" s="237">
        <v>0</v>
      </c>
      <c r="F91" s="238">
        <v>0</v>
      </c>
      <c r="G91" s="37">
        <v>35</v>
      </c>
      <c r="H91" s="149">
        <f>+C91*G91</f>
        <v>549.5</v>
      </c>
      <c r="I91" s="128">
        <f>G91*C91</f>
        <v>549.5</v>
      </c>
      <c r="J91" s="38"/>
    </row>
    <row r="92" spans="1:10" ht="21">
      <c r="A92" s="132"/>
      <c r="B92" s="15" t="s">
        <v>31</v>
      </c>
      <c r="C92" s="132"/>
      <c r="D92" s="132"/>
      <c r="E92" s="132"/>
      <c r="F92" s="132"/>
      <c r="G92" s="132"/>
      <c r="H92" s="132"/>
      <c r="I92" s="133">
        <f>SUM(I91:I91)</f>
        <v>549.5</v>
      </c>
      <c r="J92" s="132"/>
    </row>
    <row r="93" spans="1:10" ht="21">
      <c r="A93" s="132"/>
      <c r="B93" s="15" t="s">
        <v>76</v>
      </c>
      <c r="C93" s="132"/>
      <c r="D93" s="132"/>
      <c r="E93" s="132"/>
      <c r="F93" s="132"/>
      <c r="G93" s="132"/>
      <c r="H93" s="132"/>
      <c r="I93" s="133">
        <f>I16+I33+I46+I69+I89+I92</f>
        <v>66388.1</v>
      </c>
      <c r="J93" s="132"/>
    </row>
  </sheetData>
  <sheetProtection/>
  <mergeCells count="52">
    <mergeCell ref="I30:I31"/>
    <mergeCell ref="A30:A31"/>
    <mergeCell ref="B50:I50"/>
    <mergeCell ref="A51:I51"/>
    <mergeCell ref="A52:I52"/>
    <mergeCell ref="A53:I53"/>
    <mergeCell ref="E30:F30"/>
    <mergeCell ref="J30:J31"/>
    <mergeCell ref="B25:I25"/>
    <mergeCell ref="A26:I26"/>
    <mergeCell ref="A27:I27"/>
    <mergeCell ref="A28:I28"/>
    <mergeCell ref="A29:I29"/>
    <mergeCell ref="B30:B31"/>
    <mergeCell ref="C30:C31"/>
    <mergeCell ref="D30:D31"/>
    <mergeCell ref="G30:H30"/>
    <mergeCell ref="A6:A7"/>
    <mergeCell ref="B6:B7"/>
    <mergeCell ref="C6:C7"/>
    <mergeCell ref="D6:D7"/>
    <mergeCell ref="E6:F6"/>
    <mergeCell ref="G6:H6"/>
    <mergeCell ref="G78:H78"/>
    <mergeCell ref="I78:I79"/>
    <mergeCell ref="J78:J79"/>
    <mergeCell ref="B1:I1"/>
    <mergeCell ref="A2:I2"/>
    <mergeCell ref="A3:I3"/>
    <mergeCell ref="A4:I4"/>
    <mergeCell ref="A5:I5"/>
    <mergeCell ref="I6:I7"/>
    <mergeCell ref="J6:J7"/>
    <mergeCell ref="B73:I73"/>
    <mergeCell ref="A74:I74"/>
    <mergeCell ref="A75:I75"/>
    <mergeCell ref="A76:I76"/>
    <mergeCell ref="A77:I77"/>
    <mergeCell ref="A78:A79"/>
    <mergeCell ref="B78:B79"/>
    <mergeCell ref="C78:C79"/>
    <mergeCell ref="D78:D79"/>
    <mergeCell ref="E78:F78"/>
    <mergeCell ref="J55:J56"/>
    <mergeCell ref="A54:I54"/>
    <mergeCell ref="A55:A56"/>
    <mergeCell ref="B55:B56"/>
    <mergeCell ref="C55:C56"/>
    <mergeCell ref="D55:D56"/>
    <mergeCell ref="E55:F55"/>
    <mergeCell ref="G55:H55"/>
    <mergeCell ref="I55:I5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54"/>
  <sheetViews>
    <sheetView zoomScalePageLayoutView="0" workbookViewId="0" topLeftCell="A250">
      <selection activeCell="I205" sqref="I205"/>
    </sheetView>
  </sheetViews>
  <sheetFormatPr defaultColWidth="9.140625" defaultRowHeight="21.75"/>
  <cols>
    <col min="1" max="1" width="5.57421875" style="3" customWidth="1"/>
    <col min="2" max="2" width="51.28125" style="3" customWidth="1"/>
    <col min="3" max="3" width="10.421875" style="3" customWidth="1"/>
    <col min="4" max="4" width="6.421875" style="3" customWidth="1"/>
    <col min="5" max="5" width="11.140625" style="3" customWidth="1"/>
    <col min="6" max="6" width="12.57421875" style="3" customWidth="1"/>
    <col min="7" max="7" width="11.140625" style="3" customWidth="1"/>
    <col min="8" max="8" width="12.57421875" style="3" customWidth="1"/>
    <col min="9" max="9" width="14.8515625" style="3" customWidth="1"/>
    <col min="10" max="10" width="17.57421875" style="3" customWidth="1"/>
    <col min="11" max="11" width="9.140625" style="3" customWidth="1"/>
    <col min="12" max="12" width="15.7109375" style="3" customWidth="1"/>
    <col min="13" max="16384" width="9.140625" style="3" customWidth="1"/>
  </cols>
  <sheetData>
    <row r="1" spans="1:10" ht="26.25">
      <c r="A1" s="2" t="s">
        <v>0</v>
      </c>
      <c r="B1" s="745" t="s">
        <v>11</v>
      </c>
      <c r="C1" s="745"/>
      <c r="D1" s="745"/>
      <c r="E1" s="745"/>
      <c r="F1" s="745"/>
      <c r="G1" s="745"/>
      <c r="H1" s="745"/>
      <c r="I1" s="745"/>
      <c r="J1" s="2"/>
    </row>
    <row r="2" spans="1:9" ht="21.75" customHeight="1">
      <c r="A2" s="746" t="s">
        <v>182</v>
      </c>
      <c r="B2" s="746"/>
      <c r="C2" s="746"/>
      <c r="D2" s="746"/>
      <c r="E2" s="746"/>
      <c r="F2" s="746"/>
      <c r="G2" s="746"/>
      <c r="H2" s="746"/>
      <c r="I2" s="746"/>
    </row>
    <row r="3" spans="1:9" ht="21.75" customHeight="1">
      <c r="A3" s="746" t="s">
        <v>183</v>
      </c>
      <c r="B3" s="746"/>
      <c r="C3" s="746"/>
      <c r="D3" s="746"/>
      <c r="E3" s="746"/>
      <c r="F3" s="746"/>
      <c r="G3" s="746"/>
      <c r="H3" s="746"/>
      <c r="I3" s="746"/>
    </row>
    <row r="4" spans="1:9" ht="21.75" customHeight="1">
      <c r="A4" s="746" t="s">
        <v>184</v>
      </c>
      <c r="B4" s="746"/>
      <c r="C4" s="746"/>
      <c r="D4" s="746"/>
      <c r="E4" s="746"/>
      <c r="F4" s="746"/>
      <c r="G4" s="746"/>
      <c r="H4" s="746"/>
      <c r="I4" s="746"/>
    </row>
    <row r="5" spans="1:10" ht="21.75" customHeight="1">
      <c r="A5" s="742" t="s">
        <v>345</v>
      </c>
      <c r="B5" s="742"/>
      <c r="C5" s="742"/>
      <c r="D5" s="742"/>
      <c r="E5" s="742"/>
      <c r="F5" s="742"/>
      <c r="G5" s="742"/>
      <c r="H5" s="742"/>
      <c r="I5" s="742"/>
      <c r="J5" s="4" t="s">
        <v>242</v>
      </c>
    </row>
    <row r="6" spans="1:10" ht="21">
      <c r="A6" s="740" t="s">
        <v>1</v>
      </c>
      <c r="B6" s="740" t="s">
        <v>2</v>
      </c>
      <c r="C6" s="740" t="s">
        <v>7</v>
      </c>
      <c r="D6" s="740" t="s">
        <v>3</v>
      </c>
      <c r="E6" s="743" t="s">
        <v>8</v>
      </c>
      <c r="F6" s="744"/>
      <c r="G6" s="743" t="s">
        <v>9</v>
      </c>
      <c r="H6" s="744"/>
      <c r="I6" s="740" t="s">
        <v>4</v>
      </c>
      <c r="J6" s="740" t="s">
        <v>12</v>
      </c>
    </row>
    <row r="7" spans="1:10" ht="21">
      <c r="A7" s="741"/>
      <c r="B7" s="741"/>
      <c r="C7" s="741"/>
      <c r="D7" s="741"/>
      <c r="E7" s="29" t="s">
        <v>6</v>
      </c>
      <c r="F7" s="29" t="s">
        <v>5</v>
      </c>
      <c r="G7" s="29" t="s">
        <v>6</v>
      </c>
      <c r="H7" s="29" t="s">
        <v>5</v>
      </c>
      <c r="I7" s="741"/>
      <c r="J7" s="741"/>
    </row>
    <row r="8" spans="1:10" ht="21">
      <c r="A8" s="112">
        <v>2</v>
      </c>
      <c r="B8" s="113" t="s">
        <v>61</v>
      </c>
      <c r="C8" s="114"/>
      <c r="D8" s="115"/>
      <c r="E8" s="116"/>
      <c r="F8" s="116"/>
      <c r="G8" s="116"/>
      <c r="H8" s="117"/>
      <c r="I8" s="118"/>
      <c r="J8" s="119"/>
    </row>
    <row r="9" spans="1:10" ht="21">
      <c r="A9" s="120">
        <v>2.1</v>
      </c>
      <c r="B9" s="121" t="s">
        <v>161</v>
      </c>
      <c r="C9" s="122"/>
      <c r="D9" s="123"/>
      <c r="E9" s="124"/>
      <c r="F9" s="125"/>
      <c r="G9" s="126"/>
      <c r="H9" s="127"/>
      <c r="I9" s="128"/>
      <c r="J9" s="129"/>
    </row>
    <row r="10" spans="1:10" ht="36.75">
      <c r="A10" s="130"/>
      <c r="B10" s="421" t="s">
        <v>162</v>
      </c>
      <c r="C10" s="122">
        <v>17</v>
      </c>
      <c r="D10" s="123" t="s">
        <v>15</v>
      </c>
      <c r="E10" s="124">
        <v>318.55</v>
      </c>
      <c r="F10" s="125">
        <f>+C10*E10</f>
        <v>5415.35</v>
      </c>
      <c r="G10" s="131">
        <v>75</v>
      </c>
      <c r="H10" s="127">
        <f>+C10*G10</f>
        <v>1275</v>
      </c>
      <c r="I10" s="128">
        <f>+F10+H10</f>
        <v>6690.35</v>
      </c>
      <c r="J10" s="38"/>
    </row>
    <row r="11" spans="1:10" ht="21">
      <c r="A11" s="132"/>
      <c r="B11" s="15" t="s">
        <v>174</v>
      </c>
      <c r="C11" s="132"/>
      <c r="D11" s="132"/>
      <c r="E11" s="132"/>
      <c r="F11" s="132"/>
      <c r="G11" s="132"/>
      <c r="H11" s="132"/>
      <c r="I11" s="133">
        <f>I10</f>
        <v>6690.35</v>
      </c>
      <c r="J11" s="132"/>
    </row>
    <row r="12" spans="1:10" ht="21">
      <c r="A12" s="134">
        <v>2.2</v>
      </c>
      <c r="B12" s="135" t="s">
        <v>32</v>
      </c>
      <c r="C12" s="136"/>
      <c r="D12" s="137"/>
      <c r="E12" s="138"/>
      <c r="F12" s="139"/>
      <c r="G12" s="138"/>
      <c r="H12" s="140"/>
      <c r="I12" s="141"/>
      <c r="J12" s="39"/>
    </row>
    <row r="13" spans="1:10" ht="21">
      <c r="A13" s="134"/>
      <c r="B13" s="142" t="s">
        <v>211</v>
      </c>
      <c r="C13" s="136">
        <v>2</v>
      </c>
      <c r="D13" s="137" t="s">
        <v>79</v>
      </c>
      <c r="E13" s="138">
        <v>13950</v>
      </c>
      <c r="F13" s="139">
        <f>E13*C13</f>
        <v>27900</v>
      </c>
      <c r="G13" s="138">
        <v>800</v>
      </c>
      <c r="H13" s="140">
        <f>G13*C13</f>
        <v>1600</v>
      </c>
      <c r="I13" s="139">
        <f>H13+F13</f>
        <v>29500</v>
      </c>
      <c r="J13" s="39"/>
    </row>
    <row r="14" spans="1:10" ht="21">
      <c r="A14" s="143"/>
      <c r="B14" s="144" t="s">
        <v>111</v>
      </c>
      <c r="C14" s="145">
        <v>45</v>
      </c>
      <c r="D14" s="146" t="s">
        <v>15</v>
      </c>
      <c r="E14" s="147">
        <v>265.79</v>
      </c>
      <c r="F14" s="148">
        <f>+C14*E14</f>
        <v>11960.550000000001</v>
      </c>
      <c r="G14" s="37">
        <v>105</v>
      </c>
      <c r="H14" s="149">
        <f>+C14*G14</f>
        <v>4725</v>
      </c>
      <c r="I14" s="145">
        <f>+F14+H14</f>
        <v>16685.550000000003</v>
      </c>
      <c r="J14" s="38"/>
    </row>
    <row r="15" spans="1:10" ht="21">
      <c r="A15" s="150"/>
      <c r="B15" s="151" t="s">
        <v>33</v>
      </c>
      <c r="C15" s="152"/>
      <c r="D15" s="17"/>
      <c r="E15" s="153"/>
      <c r="F15" s="153"/>
      <c r="G15" s="153"/>
      <c r="H15" s="154"/>
      <c r="I15" s="155">
        <f>SUM(I13:I14)</f>
        <v>46185.55</v>
      </c>
      <c r="J15" s="156"/>
    </row>
    <row r="16" spans="1:10" ht="21">
      <c r="A16" s="157">
        <v>2.4</v>
      </c>
      <c r="B16" s="158" t="s">
        <v>35</v>
      </c>
      <c r="C16" s="159"/>
      <c r="D16" s="160"/>
      <c r="E16" s="161"/>
      <c r="F16" s="116"/>
      <c r="G16" s="161"/>
      <c r="H16" s="162"/>
      <c r="I16" s="163"/>
      <c r="J16" s="164"/>
    </row>
    <row r="17" spans="1:10" ht="21">
      <c r="A17" s="143"/>
      <c r="B17" s="144" t="s">
        <v>163</v>
      </c>
      <c r="C17" s="145">
        <v>17</v>
      </c>
      <c r="D17" s="146" t="s">
        <v>15</v>
      </c>
      <c r="E17" s="147">
        <v>439.93</v>
      </c>
      <c r="F17" s="148">
        <f>+C17*E17</f>
        <v>7478.81</v>
      </c>
      <c r="G17" s="37">
        <v>0</v>
      </c>
      <c r="H17" s="149">
        <f>+C17*G17</f>
        <v>0</v>
      </c>
      <c r="I17" s="145">
        <f>+F17+H17</f>
        <v>7478.81</v>
      </c>
      <c r="J17" s="38"/>
    </row>
    <row r="18" spans="1:10" ht="21">
      <c r="A18" s="143"/>
      <c r="B18" s="144" t="s">
        <v>112</v>
      </c>
      <c r="C18" s="145">
        <v>17</v>
      </c>
      <c r="D18" s="146" t="s">
        <v>15</v>
      </c>
      <c r="E18" s="147">
        <v>253.04</v>
      </c>
      <c r="F18" s="148">
        <f>+C18*E18</f>
        <v>4301.68</v>
      </c>
      <c r="G18" s="37">
        <v>97</v>
      </c>
      <c r="H18" s="149">
        <f>+C18*G18</f>
        <v>1649</v>
      </c>
      <c r="I18" s="145">
        <f>+F18+H18</f>
        <v>5950.68</v>
      </c>
      <c r="J18" s="38"/>
    </row>
    <row r="19" spans="1:11" ht="21">
      <c r="A19" s="165"/>
      <c r="B19" s="166" t="s">
        <v>34</v>
      </c>
      <c r="C19" s="14"/>
      <c r="D19" s="14"/>
      <c r="E19" s="14"/>
      <c r="F19" s="14"/>
      <c r="G19" s="14"/>
      <c r="H19" s="14"/>
      <c r="I19" s="167">
        <f>SUM(I17:I18)</f>
        <v>13429.490000000002</v>
      </c>
      <c r="J19" s="14"/>
      <c r="K19" s="168"/>
    </row>
    <row r="20" spans="1:11" ht="21">
      <c r="A20" s="21">
        <v>2.5</v>
      </c>
      <c r="B20" s="169" t="s">
        <v>17</v>
      </c>
      <c r="C20" s="22"/>
      <c r="D20" s="22"/>
      <c r="E20" s="170"/>
      <c r="F20" s="22"/>
      <c r="G20" s="170"/>
      <c r="H20" s="22"/>
      <c r="I20" s="29"/>
      <c r="J20" s="22"/>
      <c r="K20" s="168"/>
    </row>
    <row r="21" spans="1:11" ht="21">
      <c r="A21" s="34"/>
      <c r="B21" s="171" t="s">
        <v>113</v>
      </c>
      <c r="C21" s="172">
        <v>1</v>
      </c>
      <c r="D21" s="36" t="s">
        <v>10</v>
      </c>
      <c r="E21" s="173">
        <v>3200</v>
      </c>
      <c r="F21" s="148">
        <f>+C21*E21</f>
        <v>3200</v>
      </c>
      <c r="G21" s="37">
        <v>320</v>
      </c>
      <c r="H21" s="174">
        <f>+C21*G21</f>
        <v>320</v>
      </c>
      <c r="I21" s="125">
        <f>+F21+H21</f>
        <v>3520</v>
      </c>
      <c r="J21" s="38"/>
      <c r="K21" s="168"/>
    </row>
    <row r="22" spans="1:10" ht="21">
      <c r="A22" s="150"/>
      <c r="B22" s="175" t="s">
        <v>30</v>
      </c>
      <c r="C22" s="152"/>
      <c r="D22" s="17"/>
      <c r="E22" s="176"/>
      <c r="F22" s="153"/>
      <c r="G22" s="176"/>
      <c r="H22" s="154"/>
      <c r="I22" s="155">
        <f>I21</f>
        <v>3520</v>
      </c>
      <c r="J22" s="156"/>
    </row>
    <row r="23" spans="1:10" ht="21">
      <c r="A23" s="150"/>
      <c r="B23" s="175" t="s">
        <v>54</v>
      </c>
      <c r="C23" s="152"/>
      <c r="D23" s="17"/>
      <c r="E23" s="176"/>
      <c r="F23" s="153"/>
      <c r="G23" s="176"/>
      <c r="H23" s="154"/>
      <c r="I23" s="155">
        <f>I11+I15+I19+I22</f>
        <v>69825.39</v>
      </c>
      <c r="J23" s="156"/>
    </row>
    <row r="24" spans="1:10" ht="21">
      <c r="A24" s="374"/>
      <c r="B24" s="375"/>
      <c r="C24" s="376"/>
      <c r="D24" s="377"/>
      <c r="E24" s="378"/>
      <c r="F24" s="378"/>
      <c r="G24" s="378"/>
      <c r="H24" s="379"/>
      <c r="I24" s="380"/>
      <c r="J24" s="381"/>
    </row>
    <row r="25" spans="1:10" ht="21.75" customHeight="1">
      <c r="A25" s="2" t="s">
        <v>0</v>
      </c>
      <c r="B25" s="745" t="s">
        <v>11</v>
      </c>
      <c r="C25" s="745"/>
      <c r="D25" s="745"/>
      <c r="E25" s="745"/>
      <c r="F25" s="745"/>
      <c r="G25" s="745"/>
      <c r="H25" s="745"/>
      <c r="I25" s="745"/>
      <c r="J25" s="2"/>
    </row>
    <row r="26" spans="1:9" ht="21.75" customHeight="1">
      <c r="A26" s="746" t="s">
        <v>288</v>
      </c>
      <c r="B26" s="746"/>
      <c r="C26" s="746"/>
      <c r="D26" s="746"/>
      <c r="E26" s="746"/>
      <c r="F26" s="746"/>
      <c r="G26" s="746"/>
      <c r="H26" s="746"/>
      <c r="I26" s="746"/>
    </row>
    <row r="27" spans="1:9" ht="21">
      <c r="A27" s="746" t="s">
        <v>284</v>
      </c>
      <c r="B27" s="746"/>
      <c r="C27" s="746"/>
      <c r="D27" s="746"/>
      <c r="E27" s="746"/>
      <c r="F27" s="746"/>
      <c r="G27" s="746"/>
      <c r="H27" s="746"/>
      <c r="I27" s="746"/>
    </row>
    <row r="28" spans="1:9" ht="21">
      <c r="A28" s="746" t="s">
        <v>185</v>
      </c>
      <c r="B28" s="746"/>
      <c r="C28" s="746"/>
      <c r="D28" s="746"/>
      <c r="E28" s="746"/>
      <c r="F28" s="746"/>
      <c r="G28" s="746"/>
      <c r="H28" s="746"/>
      <c r="I28" s="746"/>
    </row>
    <row r="29" spans="1:10" ht="21">
      <c r="A29" s="742" t="s">
        <v>346</v>
      </c>
      <c r="B29" s="742"/>
      <c r="C29" s="742"/>
      <c r="D29" s="742"/>
      <c r="E29" s="742"/>
      <c r="F29" s="742"/>
      <c r="G29" s="742"/>
      <c r="H29" s="742"/>
      <c r="I29" s="742"/>
      <c r="J29" s="4" t="s">
        <v>243</v>
      </c>
    </row>
    <row r="30" spans="1:10" ht="21">
      <c r="A30" s="748" t="s">
        <v>1</v>
      </c>
      <c r="B30" s="748" t="s">
        <v>2</v>
      </c>
      <c r="C30" s="748" t="s">
        <v>7</v>
      </c>
      <c r="D30" s="748" t="s">
        <v>3</v>
      </c>
      <c r="E30" s="750" t="s">
        <v>8</v>
      </c>
      <c r="F30" s="751"/>
      <c r="G30" s="750" t="s">
        <v>9</v>
      </c>
      <c r="H30" s="751"/>
      <c r="I30" s="748" t="s">
        <v>4</v>
      </c>
      <c r="J30" s="748" t="s">
        <v>12</v>
      </c>
    </row>
    <row r="31" spans="1:10" ht="21">
      <c r="A31" s="749"/>
      <c r="B31" s="749"/>
      <c r="C31" s="749"/>
      <c r="D31" s="749"/>
      <c r="E31" s="186" t="s">
        <v>6</v>
      </c>
      <c r="F31" s="186" t="s">
        <v>5</v>
      </c>
      <c r="G31" s="186" t="s">
        <v>6</v>
      </c>
      <c r="H31" s="186" t="s">
        <v>5</v>
      </c>
      <c r="I31" s="749"/>
      <c r="J31" s="749"/>
    </row>
    <row r="32" spans="1:10" ht="21">
      <c r="A32" s="112">
        <v>2</v>
      </c>
      <c r="B32" s="113" t="s">
        <v>62</v>
      </c>
      <c r="C32" s="114"/>
      <c r="D32" s="115"/>
      <c r="E32" s="116"/>
      <c r="F32" s="116"/>
      <c r="G32" s="116"/>
      <c r="H32" s="117"/>
      <c r="I32" s="118"/>
      <c r="J32" s="119"/>
    </row>
    <row r="33" spans="1:10" ht="21">
      <c r="A33" s="120">
        <v>2.1</v>
      </c>
      <c r="B33" s="121" t="s">
        <v>161</v>
      </c>
      <c r="C33" s="122"/>
      <c r="D33" s="123"/>
      <c r="E33" s="124"/>
      <c r="F33" s="125"/>
      <c r="G33" s="124"/>
      <c r="H33" s="127"/>
      <c r="I33" s="128"/>
      <c r="J33" s="129"/>
    </row>
    <row r="34" spans="1:10" ht="21">
      <c r="A34" s="130"/>
      <c r="B34" s="128" t="s">
        <v>164</v>
      </c>
      <c r="C34" s="122">
        <v>18</v>
      </c>
      <c r="D34" s="123" t="s">
        <v>15</v>
      </c>
      <c r="E34" s="124">
        <v>318.55</v>
      </c>
      <c r="F34" s="125">
        <f>+C34*E34</f>
        <v>5733.900000000001</v>
      </c>
      <c r="G34" s="131">
        <v>75</v>
      </c>
      <c r="H34" s="127">
        <f>+C34*G34</f>
        <v>1350</v>
      </c>
      <c r="I34" s="128">
        <f>+F34+H34</f>
        <v>7083.900000000001</v>
      </c>
      <c r="J34" s="38"/>
    </row>
    <row r="35" spans="1:10" ht="21">
      <c r="A35" s="132"/>
      <c r="B35" s="15" t="s">
        <v>174</v>
      </c>
      <c r="C35" s="132"/>
      <c r="D35" s="132"/>
      <c r="E35" s="132"/>
      <c r="F35" s="132"/>
      <c r="G35" s="132"/>
      <c r="H35" s="132"/>
      <c r="I35" s="133">
        <f>I34</f>
        <v>7083.900000000001</v>
      </c>
      <c r="J35" s="132"/>
    </row>
    <row r="36" spans="1:10" ht="21">
      <c r="A36" s="134">
        <v>2.2</v>
      </c>
      <c r="B36" s="135" t="s">
        <v>32</v>
      </c>
      <c r="C36" s="136"/>
      <c r="D36" s="137"/>
      <c r="E36" s="138"/>
      <c r="F36" s="139"/>
      <c r="G36" s="138"/>
      <c r="H36" s="140"/>
      <c r="I36" s="141"/>
      <c r="J36" s="39"/>
    </row>
    <row r="37" spans="1:10" ht="21">
      <c r="A37" s="134"/>
      <c r="B37" s="142" t="s">
        <v>89</v>
      </c>
      <c r="C37" s="136">
        <v>2</v>
      </c>
      <c r="D37" s="137" t="s">
        <v>79</v>
      </c>
      <c r="E37" s="138">
        <v>11000</v>
      </c>
      <c r="F37" s="139">
        <f>E37*C37</f>
        <v>22000</v>
      </c>
      <c r="G37" s="138">
        <v>650</v>
      </c>
      <c r="H37" s="140">
        <f>G37*C37</f>
        <v>1300</v>
      </c>
      <c r="I37" s="141">
        <f>H37+F37</f>
        <v>23300</v>
      </c>
      <c r="J37" s="39"/>
    </row>
    <row r="38" spans="1:10" ht="21">
      <c r="A38" s="143"/>
      <c r="B38" s="144" t="s">
        <v>212</v>
      </c>
      <c r="C38" s="145">
        <v>50</v>
      </c>
      <c r="D38" s="146" t="s">
        <v>15</v>
      </c>
      <c r="E38" s="147">
        <v>265.79</v>
      </c>
      <c r="F38" s="148">
        <f>+C38*E38</f>
        <v>13289.500000000002</v>
      </c>
      <c r="G38" s="37">
        <v>105</v>
      </c>
      <c r="H38" s="149">
        <f>+C38*G38</f>
        <v>5250</v>
      </c>
      <c r="I38" s="145">
        <f>+F38+H38</f>
        <v>18539.5</v>
      </c>
      <c r="J38" s="38"/>
    </row>
    <row r="39" spans="1:10" ht="21">
      <c r="A39" s="150"/>
      <c r="B39" s="151" t="s">
        <v>33</v>
      </c>
      <c r="C39" s="152"/>
      <c r="D39" s="17"/>
      <c r="E39" s="153"/>
      <c r="F39" s="153"/>
      <c r="G39" s="153"/>
      <c r="H39" s="154"/>
      <c r="I39" s="155">
        <f>SUM(I37:I38)</f>
        <v>41839.5</v>
      </c>
      <c r="J39" s="156"/>
    </row>
    <row r="40" spans="1:10" ht="21">
      <c r="A40" s="157">
        <v>2.4</v>
      </c>
      <c r="B40" s="158" t="s">
        <v>35</v>
      </c>
      <c r="C40" s="159"/>
      <c r="D40" s="160"/>
      <c r="E40" s="161"/>
      <c r="F40" s="116"/>
      <c r="G40" s="161"/>
      <c r="H40" s="162"/>
      <c r="I40" s="163"/>
      <c r="J40" s="164"/>
    </row>
    <row r="41" spans="1:10" ht="21">
      <c r="A41" s="143"/>
      <c r="B41" s="144" t="s">
        <v>163</v>
      </c>
      <c r="C41" s="145">
        <v>18</v>
      </c>
      <c r="D41" s="146" t="s">
        <v>15</v>
      </c>
      <c r="E41" s="147">
        <v>439.93</v>
      </c>
      <c r="F41" s="148">
        <f>+C41*E41</f>
        <v>7918.74</v>
      </c>
      <c r="G41" s="37">
        <v>0</v>
      </c>
      <c r="H41" s="149">
        <f>+C41*G41</f>
        <v>0</v>
      </c>
      <c r="I41" s="145">
        <f>+F41+H41</f>
        <v>7918.74</v>
      </c>
      <c r="J41" s="38"/>
    </row>
    <row r="42" spans="1:10" ht="21">
      <c r="A42" s="143"/>
      <c r="B42" s="144" t="s">
        <v>165</v>
      </c>
      <c r="C42" s="145">
        <v>18</v>
      </c>
      <c r="D42" s="146" t="s">
        <v>15</v>
      </c>
      <c r="E42" s="147">
        <v>248.03</v>
      </c>
      <c r="F42" s="148">
        <f>+C42*E42</f>
        <v>4464.54</v>
      </c>
      <c r="G42" s="37">
        <v>97</v>
      </c>
      <c r="H42" s="149">
        <f>+C42*G42</f>
        <v>1746</v>
      </c>
      <c r="I42" s="145">
        <f>+F42+H42</f>
        <v>6210.54</v>
      </c>
      <c r="J42" s="38"/>
    </row>
    <row r="43" spans="1:10" ht="21">
      <c r="A43" s="165"/>
      <c r="B43" s="166" t="s">
        <v>34</v>
      </c>
      <c r="C43" s="14"/>
      <c r="D43" s="14"/>
      <c r="E43" s="14"/>
      <c r="F43" s="14"/>
      <c r="G43" s="14"/>
      <c r="H43" s="14"/>
      <c r="I43" s="583">
        <f>SUM(I41:I42)</f>
        <v>14129.279999999999</v>
      </c>
      <c r="J43" s="14"/>
    </row>
    <row r="44" spans="1:10" ht="21">
      <c r="A44" s="21">
        <v>2.5</v>
      </c>
      <c r="B44" s="169" t="s">
        <v>17</v>
      </c>
      <c r="C44" s="22"/>
      <c r="D44" s="22"/>
      <c r="E44" s="170"/>
      <c r="F44" s="22"/>
      <c r="G44" s="170"/>
      <c r="H44" s="22"/>
      <c r="I44" s="29"/>
      <c r="J44" s="22"/>
    </row>
    <row r="45" spans="1:10" ht="21">
      <c r="A45" s="34"/>
      <c r="B45" s="171" t="s">
        <v>114</v>
      </c>
      <c r="C45" s="172">
        <v>2</v>
      </c>
      <c r="D45" s="36" t="s">
        <v>10</v>
      </c>
      <c r="E45" s="173">
        <v>3200</v>
      </c>
      <c r="F45" s="148">
        <f>+C45*E45</f>
        <v>6400</v>
      </c>
      <c r="G45" s="37">
        <v>320</v>
      </c>
      <c r="H45" s="174">
        <f>+C45*G45</f>
        <v>640</v>
      </c>
      <c r="I45" s="125">
        <f>+F45+H45</f>
        <v>7040</v>
      </c>
      <c r="J45" s="38"/>
    </row>
    <row r="46" spans="1:10" ht="21">
      <c r="A46" s="150"/>
      <c r="B46" s="175" t="s">
        <v>30</v>
      </c>
      <c r="C46" s="152"/>
      <c r="D46" s="17"/>
      <c r="E46" s="176"/>
      <c r="F46" s="153"/>
      <c r="G46" s="176"/>
      <c r="H46" s="154"/>
      <c r="I46" s="155">
        <f>SUM(I45)</f>
        <v>7040</v>
      </c>
      <c r="J46" s="156"/>
    </row>
    <row r="47" spans="1:10" ht="21">
      <c r="A47" s="382"/>
      <c r="B47" s="383"/>
      <c r="C47" s="384"/>
      <c r="D47" s="385"/>
      <c r="E47" s="386"/>
      <c r="F47" s="386"/>
      <c r="G47" s="386"/>
      <c r="H47" s="387"/>
      <c r="I47" s="388"/>
      <c r="J47" s="389"/>
    </row>
    <row r="48" spans="1:10" ht="21">
      <c r="A48" s="374"/>
      <c r="B48" s="375"/>
      <c r="C48" s="376"/>
      <c r="D48" s="377"/>
      <c r="E48" s="378"/>
      <c r="F48" s="378"/>
      <c r="G48" s="378"/>
      <c r="H48" s="379"/>
      <c r="I48" s="380"/>
      <c r="J48" s="381"/>
    </row>
    <row r="49" spans="1:10" ht="26.25">
      <c r="A49" s="2" t="s">
        <v>0</v>
      </c>
      <c r="B49" s="745" t="s">
        <v>11</v>
      </c>
      <c r="C49" s="745"/>
      <c r="D49" s="745"/>
      <c r="E49" s="745"/>
      <c r="F49" s="745"/>
      <c r="G49" s="745"/>
      <c r="H49" s="745"/>
      <c r="I49" s="745"/>
      <c r="J49" s="2"/>
    </row>
    <row r="50" spans="1:9" ht="21">
      <c r="A50" s="746" t="s">
        <v>289</v>
      </c>
      <c r="B50" s="746"/>
      <c r="C50" s="746"/>
      <c r="D50" s="746"/>
      <c r="E50" s="746"/>
      <c r="F50" s="746"/>
      <c r="G50" s="746"/>
      <c r="H50" s="746"/>
      <c r="I50" s="746"/>
    </row>
    <row r="51" spans="1:9" ht="21">
      <c r="A51" s="746" t="s">
        <v>281</v>
      </c>
      <c r="B51" s="746"/>
      <c r="C51" s="746"/>
      <c r="D51" s="746"/>
      <c r="E51" s="746"/>
      <c r="F51" s="746"/>
      <c r="G51" s="746"/>
      <c r="H51" s="746"/>
      <c r="I51" s="746"/>
    </row>
    <row r="52" spans="1:9" ht="21">
      <c r="A52" s="746" t="s">
        <v>186</v>
      </c>
      <c r="B52" s="746"/>
      <c r="C52" s="746"/>
      <c r="D52" s="746"/>
      <c r="E52" s="746"/>
      <c r="F52" s="746"/>
      <c r="G52" s="746"/>
      <c r="H52" s="746"/>
      <c r="I52" s="746"/>
    </row>
    <row r="53" spans="1:10" ht="21">
      <c r="A53" s="742" t="s">
        <v>347</v>
      </c>
      <c r="B53" s="742"/>
      <c r="C53" s="742"/>
      <c r="D53" s="742"/>
      <c r="E53" s="742"/>
      <c r="F53" s="742"/>
      <c r="G53" s="742"/>
      <c r="H53" s="742"/>
      <c r="I53" s="742"/>
      <c r="J53" s="4" t="s">
        <v>244</v>
      </c>
    </row>
    <row r="54" spans="1:10" ht="21">
      <c r="A54" s="748" t="s">
        <v>1</v>
      </c>
      <c r="B54" s="748" t="s">
        <v>2</v>
      </c>
      <c r="C54" s="748" t="s">
        <v>7</v>
      </c>
      <c r="D54" s="748" t="s">
        <v>3</v>
      </c>
      <c r="E54" s="750" t="s">
        <v>8</v>
      </c>
      <c r="F54" s="751"/>
      <c r="G54" s="750" t="s">
        <v>9</v>
      </c>
      <c r="H54" s="751"/>
      <c r="I54" s="748" t="s">
        <v>4</v>
      </c>
      <c r="J54" s="748" t="s">
        <v>12</v>
      </c>
    </row>
    <row r="55" spans="1:10" ht="21">
      <c r="A55" s="749"/>
      <c r="B55" s="749"/>
      <c r="C55" s="749"/>
      <c r="D55" s="749"/>
      <c r="E55" s="187" t="s">
        <v>6</v>
      </c>
      <c r="F55" s="187" t="s">
        <v>5</v>
      </c>
      <c r="G55" s="187" t="s">
        <v>6</v>
      </c>
      <c r="H55" s="187" t="s">
        <v>5</v>
      </c>
      <c r="I55" s="749"/>
      <c r="J55" s="749"/>
    </row>
    <row r="56" spans="1:10" ht="21">
      <c r="A56" s="120">
        <v>2.6</v>
      </c>
      <c r="B56" s="188" t="s">
        <v>20</v>
      </c>
      <c r="C56" s="189"/>
      <c r="D56" s="36"/>
      <c r="E56" s="190"/>
      <c r="F56" s="191"/>
      <c r="G56" s="190"/>
      <c r="H56" s="192"/>
      <c r="I56" s="148"/>
      <c r="J56" s="38"/>
    </row>
    <row r="57" spans="1:10" ht="21">
      <c r="A57" s="34"/>
      <c r="B57" s="171" t="s">
        <v>21</v>
      </c>
      <c r="C57" s="189">
        <v>24</v>
      </c>
      <c r="D57" s="36" t="s">
        <v>18</v>
      </c>
      <c r="E57" s="37">
        <v>35</v>
      </c>
      <c r="F57" s="148">
        <f>+C57*E57</f>
        <v>840</v>
      </c>
      <c r="G57" s="37">
        <v>30</v>
      </c>
      <c r="H57" s="174">
        <f>+C57*G57</f>
        <v>720</v>
      </c>
      <c r="I57" s="148">
        <f>+F57+H57</f>
        <v>1560</v>
      </c>
      <c r="J57" s="38"/>
    </row>
    <row r="58" spans="1:10" ht="21">
      <c r="A58" s="150"/>
      <c r="B58" s="175" t="s">
        <v>29</v>
      </c>
      <c r="C58" s="152"/>
      <c r="D58" s="17"/>
      <c r="E58" s="176"/>
      <c r="F58" s="153"/>
      <c r="G58" s="176"/>
      <c r="H58" s="154"/>
      <c r="I58" s="155">
        <f>SUM(I57)</f>
        <v>1560</v>
      </c>
      <c r="J58" s="156"/>
    </row>
    <row r="59" spans="1:10" ht="21">
      <c r="A59" s="177"/>
      <c r="B59" s="178" t="s">
        <v>54</v>
      </c>
      <c r="C59" s="179"/>
      <c r="D59" s="180"/>
      <c r="E59" s="181"/>
      <c r="F59" s="182"/>
      <c r="G59" s="181"/>
      <c r="H59" s="183"/>
      <c r="I59" s="184">
        <f>I58+I46+I43+I39+I35</f>
        <v>71652.68</v>
      </c>
      <c r="J59" s="185"/>
    </row>
    <row r="60" spans="1:10" ht="21">
      <c r="A60" s="112">
        <v>2</v>
      </c>
      <c r="B60" s="113" t="s">
        <v>63</v>
      </c>
      <c r="C60" s="114"/>
      <c r="D60" s="115"/>
      <c r="E60" s="116"/>
      <c r="F60" s="116"/>
      <c r="G60" s="116"/>
      <c r="H60" s="117"/>
      <c r="I60" s="118"/>
      <c r="J60" s="119"/>
    </row>
    <row r="61" spans="1:10" ht="21">
      <c r="A61" s="120">
        <v>2.1</v>
      </c>
      <c r="B61" s="121" t="s">
        <v>161</v>
      </c>
      <c r="C61" s="122"/>
      <c r="D61" s="123"/>
      <c r="E61" s="124"/>
      <c r="F61" s="125"/>
      <c r="G61" s="124"/>
      <c r="H61" s="127"/>
      <c r="I61" s="128"/>
      <c r="J61" s="129"/>
    </row>
    <row r="62" spans="1:10" ht="21">
      <c r="A62" s="130"/>
      <c r="B62" s="128" t="s">
        <v>166</v>
      </c>
      <c r="C62" s="122">
        <v>17</v>
      </c>
      <c r="D62" s="123" t="s">
        <v>15</v>
      </c>
      <c r="E62" s="124">
        <v>318.55</v>
      </c>
      <c r="F62" s="125">
        <f>+C62*E62</f>
        <v>5415.35</v>
      </c>
      <c r="G62" s="131">
        <v>75</v>
      </c>
      <c r="H62" s="127">
        <f>+C62*G62</f>
        <v>1275</v>
      </c>
      <c r="I62" s="128">
        <f>+F62+H62</f>
        <v>6690.35</v>
      </c>
      <c r="J62" s="38"/>
    </row>
    <row r="63" spans="1:10" ht="21">
      <c r="A63" s="132"/>
      <c r="B63" s="15" t="s">
        <v>42</v>
      </c>
      <c r="C63" s="132"/>
      <c r="D63" s="132"/>
      <c r="E63" s="132"/>
      <c r="F63" s="132"/>
      <c r="G63" s="132"/>
      <c r="H63" s="132"/>
      <c r="I63" s="133">
        <f>SUM(I62:I62)</f>
        <v>6690.35</v>
      </c>
      <c r="J63" s="132"/>
    </row>
    <row r="64" spans="1:10" ht="21">
      <c r="A64" s="157">
        <v>2.2</v>
      </c>
      <c r="B64" s="158" t="s">
        <v>32</v>
      </c>
      <c r="C64" s="159"/>
      <c r="D64" s="160"/>
      <c r="E64" s="116"/>
      <c r="F64" s="116"/>
      <c r="G64" s="116"/>
      <c r="H64" s="162"/>
      <c r="I64" s="163"/>
      <c r="J64" s="164"/>
    </row>
    <row r="65" spans="1:10" ht="21">
      <c r="A65" s="120"/>
      <c r="B65" s="171" t="s">
        <v>88</v>
      </c>
      <c r="C65" s="189">
        <v>1</v>
      </c>
      <c r="D65" s="36" t="s">
        <v>79</v>
      </c>
      <c r="E65" s="148">
        <v>13950</v>
      </c>
      <c r="F65" s="148">
        <f aca="true" t="shared" si="0" ref="F65:F70">E65*C65</f>
        <v>13950</v>
      </c>
      <c r="G65" s="148">
        <v>800</v>
      </c>
      <c r="H65" s="148">
        <f aca="true" t="shared" si="1" ref="H65:H70">G65*C65</f>
        <v>800</v>
      </c>
      <c r="I65" s="174">
        <f aca="true" t="shared" si="2" ref="I65:I70">+F65+H65</f>
        <v>14750</v>
      </c>
      <c r="J65" s="38"/>
    </row>
    <row r="66" spans="1:10" ht="21">
      <c r="A66" s="120"/>
      <c r="B66" s="171" t="s">
        <v>117</v>
      </c>
      <c r="C66" s="189">
        <v>2</v>
      </c>
      <c r="D66" s="36" t="s">
        <v>79</v>
      </c>
      <c r="E66" s="148">
        <v>11000</v>
      </c>
      <c r="F66" s="148">
        <f t="shared" si="0"/>
        <v>22000</v>
      </c>
      <c r="G66" s="148">
        <v>650</v>
      </c>
      <c r="H66" s="148">
        <f t="shared" si="1"/>
        <v>1300</v>
      </c>
      <c r="I66" s="174">
        <f t="shared" si="2"/>
        <v>23300</v>
      </c>
      <c r="J66" s="38"/>
    </row>
    <row r="67" spans="1:10" ht="36">
      <c r="A67" s="130"/>
      <c r="B67" s="346" t="s">
        <v>118</v>
      </c>
      <c r="C67" s="145">
        <v>25</v>
      </c>
      <c r="D67" s="146" t="s">
        <v>15</v>
      </c>
      <c r="E67" s="189">
        <v>150.32</v>
      </c>
      <c r="F67" s="148">
        <f t="shared" si="0"/>
        <v>3758</v>
      </c>
      <c r="G67" s="148">
        <v>53</v>
      </c>
      <c r="H67" s="148">
        <f t="shared" si="1"/>
        <v>1325</v>
      </c>
      <c r="I67" s="174">
        <f t="shared" si="2"/>
        <v>5083</v>
      </c>
      <c r="J67" s="38"/>
    </row>
    <row r="68" spans="1:10" ht="21">
      <c r="A68" s="143"/>
      <c r="B68" s="236" t="s">
        <v>167</v>
      </c>
      <c r="C68" s="145">
        <v>50</v>
      </c>
      <c r="D68" s="146" t="s">
        <v>15</v>
      </c>
      <c r="E68" s="189">
        <v>26.62</v>
      </c>
      <c r="F68" s="148">
        <f t="shared" si="0"/>
        <v>1331</v>
      </c>
      <c r="G68" s="148">
        <v>82</v>
      </c>
      <c r="H68" s="148">
        <f t="shared" si="1"/>
        <v>4100</v>
      </c>
      <c r="I68" s="174">
        <f>+F68+H68</f>
        <v>5431</v>
      </c>
      <c r="J68" s="38"/>
    </row>
    <row r="69" spans="1:10" ht="21">
      <c r="A69" s="143"/>
      <c r="B69" s="236" t="s">
        <v>168</v>
      </c>
      <c r="C69" s="145">
        <v>96</v>
      </c>
      <c r="D69" s="146" t="s">
        <v>15</v>
      </c>
      <c r="E69" s="189">
        <v>375.9</v>
      </c>
      <c r="F69" s="148">
        <f t="shared" si="0"/>
        <v>36086.399999999994</v>
      </c>
      <c r="G69" s="148">
        <v>130</v>
      </c>
      <c r="H69" s="148">
        <f t="shared" si="1"/>
        <v>12480</v>
      </c>
      <c r="I69" s="174">
        <f t="shared" si="2"/>
        <v>48566.399999999994</v>
      </c>
      <c r="J69" s="38"/>
    </row>
    <row r="70" spans="1:10" ht="21">
      <c r="A70" s="347"/>
      <c r="B70" s="209" t="s">
        <v>213</v>
      </c>
      <c r="C70" s="215">
        <v>55</v>
      </c>
      <c r="D70" s="211" t="s">
        <v>15</v>
      </c>
      <c r="E70" s="210">
        <v>265.79</v>
      </c>
      <c r="F70" s="213">
        <f t="shared" si="0"/>
        <v>14618.45</v>
      </c>
      <c r="G70" s="213">
        <v>105</v>
      </c>
      <c r="H70" s="213">
        <f t="shared" si="1"/>
        <v>5775</v>
      </c>
      <c r="I70" s="348">
        <f t="shared" si="2"/>
        <v>20393.45</v>
      </c>
      <c r="J70" s="345"/>
    </row>
    <row r="71" spans="1:10" ht="26.25">
      <c r="A71" s="2" t="s">
        <v>0</v>
      </c>
      <c r="B71" s="745" t="s">
        <v>11</v>
      </c>
      <c r="C71" s="745"/>
      <c r="D71" s="745"/>
      <c r="E71" s="745"/>
      <c r="F71" s="745"/>
      <c r="G71" s="745"/>
      <c r="H71" s="745"/>
      <c r="I71" s="745"/>
      <c r="J71" s="2"/>
    </row>
    <row r="72" spans="1:9" ht="21">
      <c r="A72" s="746" t="s">
        <v>289</v>
      </c>
      <c r="B72" s="746"/>
      <c r="C72" s="746"/>
      <c r="D72" s="746"/>
      <c r="E72" s="746"/>
      <c r="F72" s="746"/>
      <c r="G72" s="746"/>
      <c r="H72" s="746"/>
      <c r="I72" s="746"/>
    </row>
    <row r="73" spans="1:9" ht="21">
      <c r="A73" s="746" t="s">
        <v>281</v>
      </c>
      <c r="B73" s="746"/>
      <c r="C73" s="746"/>
      <c r="D73" s="746"/>
      <c r="E73" s="746"/>
      <c r="F73" s="746"/>
      <c r="G73" s="746"/>
      <c r="H73" s="746"/>
      <c r="I73" s="746"/>
    </row>
    <row r="74" spans="1:9" ht="21">
      <c r="A74" s="746" t="s">
        <v>186</v>
      </c>
      <c r="B74" s="746"/>
      <c r="C74" s="746"/>
      <c r="D74" s="746"/>
      <c r="E74" s="746"/>
      <c r="F74" s="746"/>
      <c r="G74" s="746"/>
      <c r="H74" s="746"/>
      <c r="I74" s="746"/>
    </row>
    <row r="75" spans="1:10" ht="21">
      <c r="A75" s="742" t="s">
        <v>345</v>
      </c>
      <c r="B75" s="742"/>
      <c r="C75" s="742"/>
      <c r="D75" s="742"/>
      <c r="E75" s="742"/>
      <c r="F75" s="742"/>
      <c r="G75" s="742"/>
      <c r="H75" s="742"/>
      <c r="I75" s="742"/>
      <c r="J75" s="4" t="s">
        <v>245</v>
      </c>
    </row>
    <row r="76" spans="1:10" ht="21">
      <c r="A76" s="748" t="s">
        <v>1</v>
      </c>
      <c r="B76" s="748" t="s">
        <v>2</v>
      </c>
      <c r="C76" s="748" t="s">
        <v>7</v>
      </c>
      <c r="D76" s="748" t="s">
        <v>3</v>
      </c>
      <c r="E76" s="750" t="s">
        <v>8</v>
      </c>
      <c r="F76" s="751"/>
      <c r="G76" s="750" t="s">
        <v>9</v>
      </c>
      <c r="H76" s="751"/>
      <c r="I76" s="748" t="s">
        <v>4</v>
      </c>
      <c r="J76" s="748" t="s">
        <v>12</v>
      </c>
    </row>
    <row r="77" spans="1:10" ht="21">
      <c r="A77" s="749"/>
      <c r="B77" s="749"/>
      <c r="C77" s="749"/>
      <c r="D77" s="749"/>
      <c r="E77" s="187" t="s">
        <v>6</v>
      </c>
      <c r="F77" s="187" t="s">
        <v>5</v>
      </c>
      <c r="G77" s="187" t="s">
        <v>6</v>
      </c>
      <c r="H77" s="187" t="s">
        <v>5</v>
      </c>
      <c r="I77" s="749"/>
      <c r="J77" s="749"/>
    </row>
    <row r="78" spans="1:10" ht="21.75" customHeight="1">
      <c r="A78" s="150"/>
      <c r="B78" s="151" t="s">
        <v>33</v>
      </c>
      <c r="C78" s="152"/>
      <c r="D78" s="17"/>
      <c r="E78" s="153"/>
      <c r="F78" s="153"/>
      <c r="G78" s="153"/>
      <c r="H78" s="154"/>
      <c r="I78" s="155">
        <f>SUM(I65:I77)</f>
        <v>117523.84999999999</v>
      </c>
      <c r="J78" s="156"/>
    </row>
    <row r="79" spans="1:10" ht="26.25" customHeight="1">
      <c r="A79" s="157">
        <v>2.4</v>
      </c>
      <c r="B79" s="158" t="s">
        <v>35</v>
      </c>
      <c r="C79" s="159"/>
      <c r="D79" s="160"/>
      <c r="E79" s="161"/>
      <c r="F79" s="116"/>
      <c r="G79" s="161"/>
      <c r="H79" s="162"/>
      <c r="I79" s="163"/>
      <c r="J79" s="164"/>
    </row>
    <row r="80" spans="1:12" ht="21.75" customHeight="1">
      <c r="A80" s="143"/>
      <c r="B80" s="144" t="s">
        <v>163</v>
      </c>
      <c r="C80" s="145">
        <v>17</v>
      </c>
      <c r="D80" s="146" t="s">
        <v>15</v>
      </c>
      <c r="E80" s="147">
        <v>439.93</v>
      </c>
      <c r="F80" s="148">
        <f>+C80*E80</f>
        <v>7478.81</v>
      </c>
      <c r="G80" s="37">
        <v>0</v>
      </c>
      <c r="H80" s="149">
        <f>+C80*G80</f>
        <v>0</v>
      </c>
      <c r="I80" s="145">
        <f>+F80+H80</f>
        <v>7478.81</v>
      </c>
      <c r="J80" s="38"/>
      <c r="L80" s="399"/>
    </row>
    <row r="81" spans="1:12" ht="21.75" customHeight="1">
      <c r="A81" s="143"/>
      <c r="B81" s="144" t="s">
        <v>214</v>
      </c>
      <c r="C81" s="145">
        <v>17</v>
      </c>
      <c r="D81" s="146" t="s">
        <v>15</v>
      </c>
      <c r="E81" s="147">
        <v>253.04</v>
      </c>
      <c r="F81" s="148">
        <f>+C81*E81</f>
        <v>4301.68</v>
      </c>
      <c r="G81" s="37">
        <v>97</v>
      </c>
      <c r="H81" s="149">
        <f>+C81*G81</f>
        <v>1649</v>
      </c>
      <c r="I81" s="145">
        <f>+F81+H81</f>
        <v>5950.68</v>
      </c>
      <c r="J81" s="38"/>
      <c r="L81" s="399"/>
    </row>
    <row r="82" spans="1:12" ht="21.75" customHeight="1">
      <c r="A82" s="165"/>
      <c r="B82" s="166" t="s">
        <v>34</v>
      </c>
      <c r="C82" s="14"/>
      <c r="D82" s="14"/>
      <c r="E82" s="14"/>
      <c r="F82" s="14"/>
      <c r="G82" s="14"/>
      <c r="H82" s="14"/>
      <c r="I82" s="167">
        <f>SUM(I80:I81)</f>
        <v>13429.490000000002</v>
      </c>
      <c r="J82" s="14"/>
      <c r="L82" s="399"/>
    </row>
    <row r="83" spans="1:12" ht="21">
      <c r="A83" s="21">
        <v>2.5</v>
      </c>
      <c r="B83" s="169" t="s">
        <v>17</v>
      </c>
      <c r="C83" s="22"/>
      <c r="D83" s="22"/>
      <c r="E83" s="170"/>
      <c r="F83" s="22"/>
      <c r="G83" s="170"/>
      <c r="H83" s="22"/>
      <c r="I83" s="29"/>
      <c r="J83" s="22"/>
      <c r="L83" s="399"/>
    </row>
    <row r="84" spans="1:12" ht="21">
      <c r="A84" s="34"/>
      <c r="B84" s="171" t="s">
        <v>147</v>
      </c>
      <c r="C84" s="172">
        <v>2</v>
      </c>
      <c r="D84" s="36" t="s">
        <v>10</v>
      </c>
      <c r="E84" s="173">
        <v>12233</v>
      </c>
      <c r="F84" s="148">
        <f aca="true" t="shared" si="3" ref="F84:F93">+C84*E84</f>
        <v>24466</v>
      </c>
      <c r="G84" s="37">
        <v>1585.25</v>
      </c>
      <c r="H84" s="174">
        <f aca="true" t="shared" si="4" ref="H84:H92">+C84*G84</f>
        <v>3170.5</v>
      </c>
      <c r="I84" s="125">
        <f aca="true" t="shared" si="5" ref="I84:I93">+F84+H84</f>
        <v>27636.5</v>
      </c>
      <c r="J84" s="38"/>
      <c r="L84" s="399"/>
    </row>
    <row r="85" spans="1:12" ht="21">
      <c r="A85" s="34"/>
      <c r="B85" s="171" t="s">
        <v>146</v>
      </c>
      <c r="C85" s="172">
        <v>2</v>
      </c>
      <c r="D85" s="36" t="s">
        <v>10</v>
      </c>
      <c r="E85" s="173">
        <v>12233</v>
      </c>
      <c r="F85" s="148">
        <f t="shared" si="3"/>
        <v>24466</v>
      </c>
      <c r="G85" s="37">
        <v>1585.25</v>
      </c>
      <c r="H85" s="174">
        <f t="shared" si="4"/>
        <v>3170.5</v>
      </c>
      <c r="I85" s="125">
        <f t="shared" si="5"/>
        <v>27636.5</v>
      </c>
      <c r="J85" s="38"/>
      <c r="L85" s="399"/>
    </row>
    <row r="86" spans="1:12" ht="21">
      <c r="A86" s="34"/>
      <c r="B86" s="171" t="s">
        <v>145</v>
      </c>
      <c r="C86" s="172">
        <v>1</v>
      </c>
      <c r="D86" s="36" t="s">
        <v>10</v>
      </c>
      <c r="E86" s="173">
        <v>30422</v>
      </c>
      <c r="F86" s="148">
        <f t="shared" si="3"/>
        <v>30422</v>
      </c>
      <c r="G86" s="37">
        <v>3865.7</v>
      </c>
      <c r="H86" s="174">
        <f t="shared" si="4"/>
        <v>3865.7</v>
      </c>
      <c r="I86" s="125">
        <f t="shared" si="5"/>
        <v>34287.7</v>
      </c>
      <c r="J86" s="38"/>
      <c r="L86" s="399"/>
    </row>
    <row r="87" spans="1:12" ht="21">
      <c r="A87" s="34"/>
      <c r="B87" s="171" t="s">
        <v>144</v>
      </c>
      <c r="C87" s="172">
        <v>1</v>
      </c>
      <c r="D87" s="36" t="s">
        <v>10</v>
      </c>
      <c r="E87" s="173">
        <v>3200</v>
      </c>
      <c r="F87" s="148">
        <f t="shared" si="3"/>
        <v>3200</v>
      </c>
      <c r="G87" s="37">
        <v>320</v>
      </c>
      <c r="H87" s="174">
        <f t="shared" si="4"/>
        <v>320</v>
      </c>
      <c r="I87" s="125">
        <f t="shared" si="5"/>
        <v>3520</v>
      </c>
      <c r="J87" s="38"/>
      <c r="L87" s="399"/>
    </row>
    <row r="88" spans="1:12" ht="21">
      <c r="A88" s="34"/>
      <c r="B88" s="171" t="s">
        <v>143</v>
      </c>
      <c r="C88" s="172">
        <v>1</v>
      </c>
      <c r="D88" s="36" t="s">
        <v>10</v>
      </c>
      <c r="E88" s="173">
        <v>10755</v>
      </c>
      <c r="F88" s="148">
        <f t="shared" si="3"/>
        <v>10755</v>
      </c>
      <c r="G88" s="37">
        <v>1621.88</v>
      </c>
      <c r="H88" s="174">
        <f t="shared" si="4"/>
        <v>1621.88</v>
      </c>
      <c r="I88" s="125">
        <f t="shared" si="5"/>
        <v>12376.880000000001</v>
      </c>
      <c r="J88" s="38"/>
      <c r="L88" s="399"/>
    </row>
    <row r="89" spans="1:12" ht="21">
      <c r="A89" s="34"/>
      <c r="B89" s="171" t="s">
        <v>290</v>
      </c>
      <c r="C89" s="172">
        <v>2</v>
      </c>
      <c r="D89" s="36" t="s">
        <v>10</v>
      </c>
      <c r="E89" s="173">
        <v>13345</v>
      </c>
      <c r="F89" s="148">
        <f t="shared" si="3"/>
        <v>26690</v>
      </c>
      <c r="G89" s="37">
        <v>1729.8</v>
      </c>
      <c r="H89" s="174">
        <f t="shared" si="4"/>
        <v>3459.6</v>
      </c>
      <c r="I89" s="125">
        <f t="shared" si="5"/>
        <v>30149.6</v>
      </c>
      <c r="J89" s="38"/>
      <c r="L89" s="399"/>
    </row>
    <row r="90" spans="1:12" ht="21">
      <c r="A90" s="34"/>
      <c r="B90" s="171" t="s">
        <v>142</v>
      </c>
      <c r="C90" s="172">
        <v>1</v>
      </c>
      <c r="D90" s="36" t="s">
        <v>10</v>
      </c>
      <c r="E90" s="173">
        <v>16686</v>
      </c>
      <c r="F90" s="148">
        <f t="shared" si="3"/>
        <v>16686</v>
      </c>
      <c r="G90" s="37">
        <v>2516.32</v>
      </c>
      <c r="H90" s="174">
        <f t="shared" si="4"/>
        <v>2516.32</v>
      </c>
      <c r="I90" s="125">
        <f t="shared" si="5"/>
        <v>19202.32</v>
      </c>
      <c r="J90" s="38"/>
      <c r="L90" s="399"/>
    </row>
    <row r="91" spans="1:12" ht="21">
      <c r="A91" s="34"/>
      <c r="B91" s="171" t="s">
        <v>141</v>
      </c>
      <c r="C91" s="172">
        <v>1</v>
      </c>
      <c r="D91" s="36" t="s">
        <v>10</v>
      </c>
      <c r="E91" s="37">
        <v>3300</v>
      </c>
      <c r="F91" s="148">
        <f t="shared" si="3"/>
        <v>3300</v>
      </c>
      <c r="G91" s="37">
        <v>180</v>
      </c>
      <c r="H91" s="174">
        <f t="shared" si="4"/>
        <v>180</v>
      </c>
      <c r="I91" s="125">
        <f t="shared" si="5"/>
        <v>3480</v>
      </c>
      <c r="J91" s="38"/>
      <c r="L91" s="399"/>
    </row>
    <row r="92" spans="1:12" ht="21">
      <c r="A92" s="34"/>
      <c r="B92" s="171" t="s">
        <v>140</v>
      </c>
      <c r="C92" s="172">
        <v>2</v>
      </c>
      <c r="D92" s="36" t="s">
        <v>10</v>
      </c>
      <c r="E92" s="37">
        <v>3300</v>
      </c>
      <c r="F92" s="148">
        <f t="shared" si="3"/>
        <v>6600</v>
      </c>
      <c r="G92" s="37">
        <v>180</v>
      </c>
      <c r="H92" s="174">
        <f t="shared" si="4"/>
        <v>360</v>
      </c>
      <c r="I92" s="125">
        <f t="shared" si="5"/>
        <v>6960</v>
      </c>
      <c r="J92" s="38"/>
      <c r="L92" s="399"/>
    </row>
    <row r="93" spans="1:12" ht="21">
      <c r="A93" s="349"/>
      <c r="B93" s="350" t="s">
        <v>139</v>
      </c>
      <c r="C93" s="351">
        <v>1</v>
      </c>
      <c r="D93" s="352" t="s">
        <v>10</v>
      </c>
      <c r="E93" s="353">
        <v>15461</v>
      </c>
      <c r="F93" s="213">
        <f t="shared" si="3"/>
        <v>15461</v>
      </c>
      <c r="G93" s="212">
        <v>1964.5</v>
      </c>
      <c r="H93" s="348">
        <f>+C93*G93</f>
        <v>1964.5</v>
      </c>
      <c r="I93" s="213">
        <f t="shared" si="5"/>
        <v>17425.5</v>
      </c>
      <c r="J93" s="345"/>
      <c r="L93" s="399"/>
    </row>
    <row r="94" spans="1:12" ht="26.25">
      <c r="A94" s="2" t="s">
        <v>0</v>
      </c>
      <c r="B94" s="745" t="s">
        <v>11</v>
      </c>
      <c r="C94" s="745"/>
      <c r="D94" s="745"/>
      <c r="E94" s="745"/>
      <c r="F94" s="745"/>
      <c r="G94" s="745"/>
      <c r="H94" s="745"/>
      <c r="I94" s="745"/>
      <c r="J94" s="2"/>
      <c r="L94" s="399"/>
    </row>
    <row r="95" spans="1:12" ht="21">
      <c r="A95" s="746" t="s">
        <v>289</v>
      </c>
      <c r="B95" s="746"/>
      <c r="C95" s="746"/>
      <c r="D95" s="746"/>
      <c r="E95" s="746"/>
      <c r="F95" s="746"/>
      <c r="G95" s="746"/>
      <c r="H95" s="746"/>
      <c r="I95" s="746"/>
      <c r="L95" s="399"/>
    </row>
    <row r="96" spans="1:12" ht="21">
      <c r="A96" s="746" t="s">
        <v>281</v>
      </c>
      <c r="B96" s="746"/>
      <c r="C96" s="746"/>
      <c r="D96" s="746"/>
      <c r="E96" s="746"/>
      <c r="F96" s="746"/>
      <c r="G96" s="746"/>
      <c r="H96" s="746"/>
      <c r="I96" s="746"/>
      <c r="L96" s="30"/>
    </row>
    <row r="97" spans="1:9" ht="21">
      <c r="A97" s="746" t="s">
        <v>186</v>
      </c>
      <c r="B97" s="746"/>
      <c r="C97" s="746"/>
      <c r="D97" s="746"/>
      <c r="E97" s="746"/>
      <c r="F97" s="746"/>
      <c r="G97" s="746"/>
      <c r="H97" s="746"/>
      <c r="I97" s="746"/>
    </row>
    <row r="98" spans="1:10" ht="21">
      <c r="A98" s="742" t="s">
        <v>359</v>
      </c>
      <c r="B98" s="742"/>
      <c r="C98" s="742"/>
      <c r="D98" s="742"/>
      <c r="E98" s="742"/>
      <c r="F98" s="742"/>
      <c r="G98" s="742"/>
      <c r="H98" s="742"/>
      <c r="I98" s="742"/>
      <c r="J98" s="4" t="s">
        <v>246</v>
      </c>
    </row>
    <row r="99" spans="1:10" ht="21">
      <c r="A99" s="740" t="s">
        <v>1</v>
      </c>
      <c r="B99" s="740" t="s">
        <v>2</v>
      </c>
      <c r="C99" s="740" t="s">
        <v>7</v>
      </c>
      <c r="D99" s="740" t="s">
        <v>3</v>
      </c>
      <c r="E99" s="743" t="s">
        <v>8</v>
      </c>
      <c r="F99" s="744"/>
      <c r="G99" s="743" t="s">
        <v>9</v>
      </c>
      <c r="H99" s="744"/>
      <c r="I99" s="740" t="s">
        <v>4</v>
      </c>
      <c r="J99" s="740" t="s">
        <v>12</v>
      </c>
    </row>
    <row r="100" spans="1:10" ht="21">
      <c r="A100" s="741"/>
      <c r="B100" s="741"/>
      <c r="C100" s="741"/>
      <c r="D100" s="741"/>
      <c r="E100" s="5" t="s">
        <v>6</v>
      </c>
      <c r="F100" s="5" t="s">
        <v>5</v>
      </c>
      <c r="G100" s="5" t="s">
        <v>6</v>
      </c>
      <c r="H100" s="5" t="s">
        <v>5</v>
      </c>
      <c r="I100" s="741"/>
      <c r="J100" s="741"/>
    </row>
    <row r="101" spans="1:10" s="206" customFormat="1" ht="21">
      <c r="A101" s="201"/>
      <c r="B101" s="202" t="s">
        <v>150</v>
      </c>
      <c r="C101" s="203">
        <v>1</v>
      </c>
      <c r="D101" s="160" t="s">
        <v>10</v>
      </c>
      <c r="E101" s="204">
        <v>3440</v>
      </c>
      <c r="F101" s="116">
        <f aca="true" t="shared" si="6" ref="F101:F106">+C101*E101</f>
        <v>3440</v>
      </c>
      <c r="G101" s="161">
        <v>602.12</v>
      </c>
      <c r="H101" s="162">
        <f aca="true" t="shared" si="7" ref="H101:H106">+C101*G101</f>
        <v>602.12</v>
      </c>
      <c r="I101" s="205">
        <f aca="true" t="shared" si="8" ref="I101:I106">+F101+H101</f>
        <v>4042.12</v>
      </c>
      <c r="J101" s="164"/>
    </row>
    <row r="102" spans="1:10" s="208" customFormat="1" ht="21">
      <c r="A102" s="34"/>
      <c r="B102" s="171" t="s">
        <v>149</v>
      </c>
      <c r="C102" s="172">
        <v>1</v>
      </c>
      <c r="D102" s="36" t="s">
        <v>10</v>
      </c>
      <c r="E102" s="207">
        <v>9925</v>
      </c>
      <c r="F102" s="191">
        <f t="shared" si="6"/>
        <v>9925</v>
      </c>
      <c r="G102" s="190">
        <v>1737.25</v>
      </c>
      <c r="H102" s="192">
        <f t="shared" si="7"/>
        <v>1737.25</v>
      </c>
      <c r="I102" s="125">
        <f t="shared" si="8"/>
        <v>11662.25</v>
      </c>
      <c r="J102" s="38"/>
    </row>
    <row r="103" spans="1:10" ht="21">
      <c r="A103" s="34"/>
      <c r="B103" s="171" t="s">
        <v>138</v>
      </c>
      <c r="C103" s="172">
        <v>2</v>
      </c>
      <c r="D103" s="36" t="s">
        <v>10</v>
      </c>
      <c r="E103" s="173">
        <v>6616</v>
      </c>
      <c r="F103" s="148">
        <f t="shared" si="6"/>
        <v>13232</v>
      </c>
      <c r="G103" s="37">
        <v>1158.1</v>
      </c>
      <c r="H103" s="174">
        <f t="shared" si="7"/>
        <v>2316.2</v>
      </c>
      <c r="I103" s="125">
        <f>+F103+H103</f>
        <v>15548.2</v>
      </c>
      <c r="J103" s="38"/>
    </row>
    <row r="104" spans="1:10" ht="21">
      <c r="A104" s="34"/>
      <c r="B104" s="171" t="s">
        <v>137</v>
      </c>
      <c r="C104" s="172">
        <v>3</v>
      </c>
      <c r="D104" s="36" t="s">
        <v>10</v>
      </c>
      <c r="E104" s="173">
        <v>6616</v>
      </c>
      <c r="F104" s="148">
        <f t="shared" si="6"/>
        <v>19848</v>
      </c>
      <c r="G104" s="37">
        <v>1158.1</v>
      </c>
      <c r="H104" s="174">
        <f t="shared" si="7"/>
        <v>3474.2999999999997</v>
      </c>
      <c r="I104" s="125">
        <f>+F104+H104</f>
        <v>23322.3</v>
      </c>
      <c r="J104" s="38"/>
    </row>
    <row r="105" spans="1:10" ht="21">
      <c r="A105" s="34"/>
      <c r="B105" s="171" t="s">
        <v>136</v>
      </c>
      <c r="C105" s="172">
        <v>3</v>
      </c>
      <c r="D105" s="36" t="s">
        <v>10</v>
      </c>
      <c r="E105" s="173">
        <v>3440</v>
      </c>
      <c r="F105" s="148">
        <f t="shared" si="6"/>
        <v>10320</v>
      </c>
      <c r="G105" s="37">
        <v>602.12</v>
      </c>
      <c r="H105" s="174">
        <f t="shared" si="7"/>
        <v>1806.3600000000001</v>
      </c>
      <c r="I105" s="125">
        <f t="shared" si="8"/>
        <v>12126.36</v>
      </c>
      <c r="J105" s="38"/>
    </row>
    <row r="106" spans="1:10" ht="21">
      <c r="A106" s="34"/>
      <c r="B106" s="171" t="s">
        <v>148</v>
      </c>
      <c r="C106" s="172">
        <v>1</v>
      </c>
      <c r="D106" s="36" t="s">
        <v>10</v>
      </c>
      <c r="E106" s="173">
        <v>2779</v>
      </c>
      <c r="F106" s="148">
        <f t="shared" si="6"/>
        <v>2779</v>
      </c>
      <c r="G106" s="37">
        <v>486.34</v>
      </c>
      <c r="H106" s="174">
        <f t="shared" si="7"/>
        <v>486.34</v>
      </c>
      <c r="I106" s="148">
        <f t="shared" si="8"/>
        <v>3265.34</v>
      </c>
      <c r="J106" s="38"/>
    </row>
    <row r="107" spans="1:10" ht="21">
      <c r="A107" s="404"/>
      <c r="B107" s="171" t="s">
        <v>282</v>
      </c>
      <c r="C107" s="405">
        <v>1</v>
      </c>
      <c r="D107" s="36" t="s">
        <v>2</v>
      </c>
      <c r="E107" s="455" t="s">
        <v>181</v>
      </c>
      <c r="F107" s="456" t="s">
        <v>181</v>
      </c>
      <c r="G107" s="138">
        <v>5000</v>
      </c>
      <c r="H107" s="140">
        <f>G107*C107</f>
        <v>5000</v>
      </c>
      <c r="I107" s="213">
        <f>G107*C107</f>
        <v>5000</v>
      </c>
      <c r="J107" s="39"/>
    </row>
    <row r="108" spans="1:10" ht="21">
      <c r="A108" s="150"/>
      <c r="B108" s="175" t="s">
        <v>30</v>
      </c>
      <c r="C108" s="152"/>
      <c r="D108" s="17"/>
      <c r="E108" s="176"/>
      <c r="F108" s="153"/>
      <c r="G108" s="176"/>
      <c r="H108" s="154"/>
      <c r="I108" s="155">
        <f>SUM(I84:I107)</f>
        <v>257641.56999999998</v>
      </c>
      <c r="J108" s="156"/>
    </row>
    <row r="109" spans="1:10" ht="21">
      <c r="A109" s="120">
        <v>2.6</v>
      </c>
      <c r="B109" s="188" t="s">
        <v>20</v>
      </c>
      <c r="C109" s="189"/>
      <c r="D109" s="36"/>
      <c r="E109" s="37"/>
      <c r="F109" s="148"/>
      <c r="G109" s="37"/>
      <c r="H109" s="174"/>
      <c r="I109" s="148"/>
      <c r="J109" s="38"/>
    </row>
    <row r="110" spans="1:10" ht="21">
      <c r="A110" s="34"/>
      <c r="B110" s="171" t="s">
        <v>21</v>
      </c>
      <c r="C110" s="189">
        <v>700</v>
      </c>
      <c r="D110" s="36" t="s">
        <v>18</v>
      </c>
      <c r="E110" s="37">
        <v>35</v>
      </c>
      <c r="F110" s="148">
        <f>+C110*E110</f>
        <v>24500</v>
      </c>
      <c r="G110" s="37">
        <v>30</v>
      </c>
      <c r="H110" s="174">
        <f>+C110*G110</f>
        <v>21000</v>
      </c>
      <c r="I110" s="148">
        <f>+F110+H110</f>
        <v>45500</v>
      </c>
      <c r="J110" s="38"/>
    </row>
    <row r="111" spans="1:10" ht="21">
      <c r="A111" s="150"/>
      <c r="B111" s="175" t="s">
        <v>29</v>
      </c>
      <c r="C111" s="152"/>
      <c r="D111" s="17"/>
      <c r="E111" s="176"/>
      <c r="F111" s="153"/>
      <c r="G111" s="176"/>
      <c r="H111" s="154"/>
      <c r="I111" s="155">
        <f>SUM(I110:I110)</f>
        <v>45500</v>
      </c>
      <c r="J111" s="156"/>
    </row>
    <row r="112" spans="1:10" ht="21">
      <c r="A112" s="394">
        <v>2.7</v>
      </c>
      <c r="B112" s="395" t="s">
        <v>169</v>
      </c>
      <c r="C112" s="396"/>
      <c r="D112" s="396"/>
      <c r="E112" s="396"/>
      <c r="F112" s="396"/>
      <c r="G112" s="396"/>
      <c r="H112" s="396"/>
      <c r="I112" s="396"/>
      <c r="J112" s="396"/>
    </row>
    <row r="113" spans="1:10" ht="21">
      <c r="A113" s="286"/>
      <c r="B113" s="397" t="s">
        <v>170</v>
      </c>
      <c r="C113" s="286"/>
      <c r="D113" s="286"/>
      <c r="E113" s="286"/>
      <c r="F113" s="286"/>
      <c r="G113" s="286"/>
      <c r="H113" s="286"/>
      <c r="I113" s="286"/>
      <c r="J113" s="286"/>
    </row>
    <row r="114" spans="1:10" ht="21">
      <c r="A114" s="286"/>
      <c r="B114" s="145" t="s">
        <v>115</v>
      </c>
      <c r="C114" s="239">
        <v>3</v>
      </c>
      <c r="D114" s="146" t="s">
        <v>15</v>
      </c>
      <c r="E114" s="148">
        <v>968.63</v>
      </c>
      <c r="F114" s="148">
        <f>+C114*E114</f>
        <v>2905.89</v>
      </c>
      <c r="G114" s="148">
        <v>193.72</v>
      </c>
      <c r="H114" s="149">
        <f>+C114*G114</f>
        <v>581.16</v>
      </c>
      <c r="I114" s="145">
        <f>+F114+H114</f>
        <v>3487.0499999999997</v>
      </c>
      <c r="J114" s="38"/>
    </row>
    <row r="115" spans="1:10" ht="21">
      <c r="A115" s="398"/>
      <c r="B115" s="215" t="s">
        <v>116</v>
      </c>
      <c r="C115" s="372">
        <v>6</v>
      </c>
      <c r="D115" s="211" t="s">
        <v>15</v>
      </c>
      <c r="E115" s="213">
        <v>968.63</v>
      </c>
      <c r="F115" s="213">
        <f>+C115*E115</f>
        <v>5811.78</v>
      </c>
      <c r="G115" s="213">
        <v>193.72</v>
      </c>
      <c r="H115" s="214">
        <f>+C115*G115</f>
        <v>1162.32</v>
      </c>
      <c r="I115" s="215">
        <f>+F115+H115</f>
        <v>6974.099999999999</v>
      </c>
      <c r="J115" s="345"/>
    </row>
    <row r="116" spans="1:10" ht="21">
      <c r="A116" s="373"/>
      <c r="B116" s="175" t="s">
        <v>202</v>
      </c>
      <c r="C116" s="226"/>
      <c r="D116" s="227"/>
      <c r="E116" s="229"/>
      <c r="F116" s="229"/>
      <c r="G116" s="229"/>
      <c r="H116" s="230"/>
      <c r="I116" s="229">
        <f>SUM(I114:I115)</f>
        <v>10461.15</v>
      </c>
      <c r="J116" s="232"/>
    </row>
    <row r="117" spans="1:10" ht="21">
      <c r="A117" s="267"/>
      <c r="B117" s="175" t="s">
        <v>54</v>
      </c>
      <c r="C117" s="152"/>
      <c r="D117" s="17"/>
      <c r="E117" s="153"/>
      <c r="F117" s="153"/>
      <c r="G117" s="153"/>
      <c r="H117" s="154"/>
      <c r="I117" s="153">
        <f>I63+I78+I82+I108+I111+I116</f>
        <v>451246.41000000003</v>
      </c>
      <c r="J117" s="156"/>
    </row>
    <row r="118" spans="1:10" ht="26.25">
      <c r="A118" s="2" t="s">
        <v>0</v>
      </c>
      <c r="B118" s="745" t="s">
        <v>11</v>
      </c>
      <c r="C118" s="745"/>
      <c r="D118" s="745"/>
      <c r="E118" s="745"/>
      <c r="F118" s="745"/>
      <c r="G118" s="745"/>
      <c r="H118" s="745"/>
      <c r="I118" s="745"/>
      <c r="J118" s="2"/>
    </row>
    <row r="119" spans="1:9" ht="21">
      <c r="A119" s="746" t="s">
        <v>289</v>
      </c>
      <c r="B119" s="746"/>
      <c r="C119" s="746"/>
      <c r="D119" s="746"/>
      <c r="E119" s="746"/>
      <c r="F119" s="746"/>
      <c r="G119" s="746"/>
      <c r="H119" s="746"/>
      <c r="I119" s="746"/>
    </row>
    <row r="120" spans="1:9" ht="21">
      <c r="A120" s="746" t="s">
        <v>281</v>
      </c>
      <c r="B120" s="746"/>
      <c r="C120" s="746"/>
      <c r="D120" s="746"/>
      <c r="E120" s="746"/>
      <c r="F120" s="746"/>
      <c r="G120" s="746"/>
      <c r="H120" s="746"/>
      <c r="I120" s="746"/>
    </row>
    <row r="121" spans="1:9" ht="21">
      <c r="A121" s="746" t="s">
        <v>186</v>
      </c>
      <c r="B121" s="746"/>
      <c r="C121" s="746"/>
      <c r="D121" s="746"/>
      <c r="E121" s="746"/>
      <c r="F121" s="746"/>
      <c r="G121" s="746"/>
      <c r="H121" s="746"/>
      <c r="I121" s="746"/>
    </row>
    <row r="122" spans="1:10" ht="21">
      <c r="A122" s="742" t="s">
        <v>345</v>
      </c>
      <c r="B122" s="742"/>
      <c r="C122" s="742"/>
      <c r="D122" s="742"/>
      <c r="E122" s="742"/>
      <c r="F122" s="742"/>
      <c r="G122" s="742"/>
      <c r="H122" s="742"/>
      <c r="I122" s="742"/>
      <c r="J122" s="4" t="s">
        <v>247</v>
      </c>
    </row>
    <row r="123" spans="1:10" ht="21">
      <c r="A123" s="740" t="s">
        <v>1</v>
      </c>
      <c r="B123" s="740" t="s">
        <v>2</v>
      </c>
      <c r="C123" s="740" t="s">
        <v>7</v>
      </c>
      <c r="D123" s="740" t="s">
        <v>3</v>
      </c>
      <c r="E123" s="743" t="s">
        <v>8</v>
      </c>
      <c r="F123" s="744"/>
      <c r="G123" s="743" t="s">
        <v>9</v>
      </c>
      <c r="H123" s="744"/>
      <c r="I123" s="740" t="s">
        <v>4</v>
      </c>
      <c r="J123" s="740" t="s">
        <v>12</v>
      </c>
    </row>
    <row r="124" spans="1:10" ht="21">
      <c r="A124" s="741"/>
      <c r="B124" s="741"/>
      <c r="C124" s="741"/>
      <c r="D124" s="741"/>
      <c r="E124" s="278" t="s">
        <v>6</v>
      </c>
      <c r="F124" s="278" t="s">
        <v>5</v>
      </c>
      <c r="G124" s="278" t="s">
        <v>6</v>
      </c>
      <c r="H124" s="278" t="s">
        <v>5</v>
      </c>
      <c r="I124" s="741"/>
      <c r="J124" s="741"/>
    </row>
    <row r="125" spans="1:10" ht="21">
      <c r="A125" s="29">
        <v>2</v>
      </c>
      <c r="B125" s="113" t="s">
        <v>75</v>
      </c>
      <c r="C125" s="29"/>
      <c r="D125" s="29"/>
      <c r="E125" s="465"/>
      <c r="F125" s="282"/>
      <c r="G125" s="465"/>
      <c r="H125" s="282"/>
      <c r="I125" s="29"/>
      <c r="J125" s="282"/>
    </row>
    <row r="126" spans="1:10" ht="21">
      <c r="A126" s="120">
        <v>2.1</v>
      </c>
      <c r="B126" s="422" t="s">
        <v>161</v>
      </c>
      <c r="C126" s="122"/>
      <c r="D126" s="123"/>
      <c r="E126" s="37"/>
      <c r="F126" s="148"/>
      <c r="G126" s="37"/>
      <c r="H126" s="149"/>
      <c r="I126" s="128"/>
      <c r="J126" s="466"/>
    </row>
    <row r="127" spans="1:10" ht="21">
      <c r="A127" s="130"/>
      <c r="B127" s="128" t="s">
        <v>166</v>
      </c>
      <c r="C127" s="122">
        <v>17</v>
      </c>
      <c r="D127" s="123" t="s">
        <v>15</v>
      </c>
      <c r="E127" s="124">
        <v>318.55</v>
      </c>
      <c r="F127" s="125">
        <f>+C127*E127</f>
        <v>5415.35</v>
      </c>
      <c r="G127" s="131">
        <v>75</v>
      </c>
      <c r="H127" s="127">
        <f>+C127*G127</f>
        <v>1275</v>
      </c>
      <c r="I127" s="128">
        <f>+F127+H127</f>
        <v>6690.35</v>
      </c>
      <c r="J127" s="38"/>
    </row>
    <row r="128" spans="1:10" ht="21">
      <c r="A128" s="132"/>
      <c r="B128" s="15" t="s">
        <v>174</v>
      </c>
      <c r="C128" s="132"/>
      <c r="D128" s="132"/>
      <c r="E128" s="132"/>
      <c r="F128" s="132"/>
      <c r="G128" s="132"/>
      <c r="H128" s="132"/>
      <c r="I128" s="133">
        <f>SUM(I127)</f>
        <v>6690.35</v>
      </c>
      <c r="J128" s="132"/>
    </row>
    <row r="129" spans="1:10" ht="21">
      <c r="A129" s="157">
        <v>2.2</v>
      </c>
      <c r="B129" s="158" t="s">
        <v>32</v>
      </c>
      <c r="C129" s="159"/>
      <c r="D129" s="160"/>
      <c r="E129" s="116"/>
      <c r="F129" s="116"/>
      <c r="G129" s="116"/>
      <c r="H129" s="162"/>
      <c r="I129" s="163"/>
      <c r="J129" s="164"/>
    </row>
    <row r="130" spans="1:10" ht="21">
      <c r="A130" s="407"/>
      <c r="B130" s="171" t="s">
        <v>283</v>
      </c>
      <c r="C130" s="408">
        <v>1</v>
      </c>
      <c r="D130" s="36" t="s">
        <v>79</v>
      </c>
      <c r="E130" s="191">
        <v>13950</v>
      </c>
      <c r="F130" s="191">
        <f>E130*C130</f>
        <v>13950</v>
      </c>
      <c r="G130" s="191">
        <v>800</v>
      </c>
      <c r="H130" s="192">
        <f>G130*C130</f>
        <v>800</v>
      </c>
      <c r="I130" s="191">
        <f>H130+F130</f>
        <v>14750</v>
      </c>
      <c r="J130" s="409"/>
    </row>
    <row r="131" spans="1:10" ht="21">
      <c r="A131" s="120"/>
      <c r="B131" s="171" t="s">
        <v>89</v>
      </c>
      <c r="C131" s="189">
        <v>2</v>
      </c>
      <c r="D131" s="36" t="s">
        <v>79</v>
      </c>
      <c r="E131" s="148">
        <v>11000</v>
      </c>
      <c r="F131" s="148">
        <f>E131*C131</f>
        <v>22000</v>
      </c>
      <c r="G131" s="148">
        <v>650</v>
      </c>
      <c r="H131" s="174">
        <v>1300</v>
      </c>
      <c r="I131" s="148">
        <f>+H131+F131</f>
        <v>23300</v>
      </c>
      <c r="J131" s="38"/>
    </row>
    <row r="132" spans="1:10" ht="21">
      <c r="A132" s="130"/>
      <c r="B132" s="236" t="s">
        <v>119</v>
      </c>
      <c r="C132" s="145">
        <v>28</v>
      </c>
      <c r="D132" s="146" t="s">
        <v>15</v>
      </c>
      <c r="E132" s="189">
        <v>150.32</v>
      </c>
      <c r="F132" s="148">
        <f>+C132*E132</f>
        <v>4208.96</v>
      </c>
      <c r="G132" s="148">
        <v>53</v>
      </c>
      <c r="H132" s="149">
        <f>+C132*G132</f>
        <v>1484</v>
      </c>
      <c r="I132" s="145">
        <f>+F132+H132</f>
        <v>5692.96</v>
      </c>
      <c r="J132" s="38"/>
    </row>
    <row r="133" spans="1:10" ht="21">
      <c r="A133" s="143"/>
      <c r="B133" s="236" t="s">
        <v>167</v>
      </c>
      <c r="C133" s="145">
        <v>50</v>
      </c>
      <c r="D133" s="146" t="s">
        <v>15</v>
      </c>
      <c r="E133" s="189">
        <v>26.62</v>
      </c>
      <c r="F133" s="148">
        <f>+C133*E133</f>
        <v>1331</v>
      </c>
      <c r="G133" s="148">
        <v>82</v>
      </c>
      <c r="H133" s="149">
        <f>+C133*G133</f>
        <v>4100</v>
      </c>
      <c r="I133" s="145">
        <f>+F133+H133</f>
        <v>5431</v>
      </c>
      <c r="J133" s="38"/>
    </row>
    <row r="134" spans="1:10" ht="21">
      <c r="A134" s="143"/>
      <c r="B134" s="236" t="s">
        <v>43</v>
      </c>
      <c r="C134" s="145">
        <v>96</v>
      </c>
      <c r="D134" s="146" t="s">
        <v>15</v>
      </c>
      <c r="E134" s="189">
        <v>375.9</v>
      </c>
      <c r="F134" s="148">
        <f>+C134*E134</f>
        <v>36086.399999999994</v>
      </c>
      <c r="G134" s="148">
        <v>130</v>
      </c>
      <c r="H134" s="149">
        <f>+C134*G134</f>
        <v>12480</v>
      </c>
      <c r="I134" s="145">
        <f>+F134+H134</f>
        <v>48566.399999999994</v>
      </c>
      <c r="J134" s="38"/>
    </row>
    <row r="135" spans="1:10" ht="21">
      <c r="A135" s="347"/>
      <c r="B135" s="209" t="s">
        <v>292</v>
      </c>
      <c r="C135" s="215">
        <v>55</v>
      </c>
      <c r="D135" s="211" t="s">
        <v>15</v>
      </c>
      <c r="E135" s="210">
        <v>265.79</v>
      </c>
      <c r="F135" s="213">
        <f>+C135*E135</f>
        <v>14618.45</v>
      </c>
      <c r="G135" s="213">
        <v>105</v>
      </c>
      <c r="H135" s="214">
        <f>+C135*G135</f>
        <v>5775</v>
      </c>
      <c r="I135" s="215">
        <f>+F135+H135</f>
        <v>20393.45</v>
      </c>
      <c r="J135" s="345"/>
    </row>
    <row r="136" spans="1:10" ht="21">
      <c r="A136" s="150"/>
      <c r="B136" s="151" t="s">
        <v>33</v>
      </c>
      <c r="C136" s="152"/>
      <c r="D136" s="17"/>
      <c r="E136" s="153"/>
      <c r="F136" s="153"/>
      <c r="G136" s="153"/>
      <c r="H136" s="154"/>
      <c r="I136" s="155">
        <f>SUM(I130:I135)</f>
        <v>118133.80999999998</v>
      </c>
      <c r="J136" s="156"/>
    </row>
    <row r="137" spans="1:10" ht="21">
      <c r="A137" s="157">
        <v>2.4</v>
      </c>
      <c r="B137" s="158" t="s">
        <v>35</v>
      </c>
      <c r="C137" s="159"/>
      <c r="D137" s="160"/>
      <c r="E137" s="161"/>
      <c r="F137" s="116"/>
      <c r="G137" s="161"/>
      <c r="H137" s="162"/>
      <c r="I137" s="163"/>
      <c r="J137" s="164"/>
    </row>
    <row r="138" spans="1:12" ht="21">
      <c r="A138" s="143"/>
      <c r="B138" s="144" t="s">
        <v>163</v>
      </c>
      <c r="C138" s="145">
        <v>17</v>
      </c>
      <c r="D138" s="146" t="s">
        <v>15</v>
      </c>
      <c r="E138" s="147">
        <v>439.93</v>
      </c>
      <c r="F138" s="148">
        <f>+C138*E138</f>
        <v>7478.81</v>
      </c>
      <c r="G138" s="37">
        <v>0</v>
      </c>
      <c r="H138" s="149">
        <f>+C138*G138</f>
        <v>0</v>
      </c>
      <c r="I138" s="145">
        <f>+F138+H138</f>
        <v>7478.81</v>
      </c>
      <c r="J138" s="38"/>
      <c r="K138" s="208"/>
      <c r="L138" s="208"/>
    </row>
    <row r="139" spans="1:12" ht="21">
      <c r="A139" s="143"/>
      <c r="B139" s="144" t="s">
        <v>216</v>
      </c>
      <c r="C139" s="145">
        <v>17</v>
      </c>
      <c r="D139" s="146" t="s">
        <v>15</v>
      </c>
      <c r="E139" s="147">
        <v>253.04</v>
      </c>
      <c r="F139" s="148">
        <f>+C139*E139</f>
        <v>4301.68</v>
      </c>
      <c r="G139" s="37">
        <v>97</v>
      </c>
      <c r="H139" s="149">
        <f>+C139*G139</f>
        <v>1649</v>
      </c>
      <c r="I139" s="145">
        <f>+F139+H139</f>
        <v>5950.68</v>
      </c>
      <c r="J139" s="38"/>
      <c r="K139" s="142"/>
      <c r="L139" s="208"/>
    </row>
    <row r="140" spans="1:12" ht="21">
      <c r="A140" s="165"/>
      <c r="B140" s="166" t="s">
        <v>34</v>
      </c>
      <c r="C140" s="14"/>
      <c r="D140" s="14"/>
      <c r="E140" s="14"/>
      <c r="F140" s="14"/>
      <c r="G140" s="14"/>
      <c r="H140" s="14"/>
      <c r="I140" s="167">
        <f>SUM(I138:I139)</f>
        <v>13429.490000000002</v>
      </c>
      <c r="J140" s="14"/>
      <c r="K140" s="142"/>
      <c r="L140" s="208"/>
    </row>
    <row r="141" spans="1:12" s="218" customFormat="1" ht="21">
      <c r="A141" s="46"/>
      <c r="B141" s="390"/>
      <c r="C141" s="23"/>
      <c r="D141" s="23"/>
      <c r="E141" s="23"/>
      <c r="F141" s="23"/>
      <c r="G141" s="23"/>
      <c r="H141" s="23"/>
      <c r="I141" s="23"/>
      <c r="J141" s="23"/>
      <c r="K141" s="216"/>
      <c r="L141" s="217"/>
    </row>
    <row r="142" spans="1:12" ht="26.25">
      <c r="A142" s="2" t="s">
        <v>0</v>
      </c>
      <c r="B142" s="745" t="s">
        <v>11</v>
      </c>
      <c r="C142" s="745"/>
      <c r="D142" s="745"/>
      <c r="E142" s="745"/>
      <c r="F142" s="745"/>
      <c r="G142" s="745"/>
      <c r="H142" s="745"/>
      <c r="I142" s="745"/>
      <c r="J142" s="2"/>
      <c r="K142" s="142"/>
      <c r="L142" s="208"/>
    </row>
    <row r="143" spans="1:12" ht="21">
      <c r="A143" s="746" t="s">
        <v>289</v>
      </c>
      <c r="B143" s="746"/>
      <c r="C143" s="746"/>
      <c r="D143" s="746"/>
      <c r="E143" s="746"/>
      <c r="F143" s="746"/>
      <c r="G143" s="746"/>
      <c r="H143" s="746"/>
      <c r="I143" s="746"/>
      <c r="K143" s="142"/>
      <c r="L143" s="208"/>
    </row>
    <row r="144" spans="1:12" ht="21">
      <c r="A144" s="746" t="s">
        <v>281</v>
      </c>
      <c r="B144" s="746"/>
      <c r="C144" s="746"/>
      <c r="D144" s="746"/>
      <c r="E144" s="746"/>
      <c r="F144" s="746"/>
      <c r="G144" s="746"/>
      <c r="H144" s="746"/>
      <c r="I144" s="746"/>
      <c r="K144" s="142"/>
      <c r="L144" s="208"/>
    </row>
    <row r="145" spans="1:12" ht="21">
      <c r="A145" s="746" t="s">
        <v>186</v>
      </c>
      <c r="B145" s="746"/>
      <c r="C145" s="746"/>
      <c r="D145" s="746"/>
      <c r="E145" s="746"/>
      <c r="F145" s="746"/>
      <c r="G145" s="746"/>
      <c r="H145" s="746"/>
      <c r="I145" s="746"/>
      <c r="K145" s="142"/>
      <c r="L145" s="208"/>
    </row>
    <row r="146" spans="1:12" ht="21">
      <c r="A146" s="742" t="s">
        <v>348</v>
      </c>
      <c r="B146" s="742"/>
      <c r="C146" s="742"/>
      <c r="D146" s="742"/>
      <c r="E146" s="742"/>
      <c r="F146" s="742"/>
      <c r="G146" s="742"/>
      <c r="H146" s="742"/>
      <c r="I146" s="742"/>
      <c r="J146" s="4" t="s">
        <v>248</v>
      </c>
      <c r="K146" s="142"/>
      <c r="L146" s="208"/>
    </row>
    <row r="147" spans="1:12" ht="21">
      <c r="A147" s="748" t="s">
        <v>1</v>
      </c>
      <c r="B147" s="748" t="s">
        <v>2</v>
      </c>
      <c r="C147" s="748" t="s">
        <v>7</v>
      </c>
      <c r="D147" s="748" t="s">
        <v>3</v>
      </c>
      <c r="E147" s="750" t="s">
        <v>8</v>
      </c>
      <c r="F147" s="751"/>
      <c r="G147" s="750" t="s">
        <v>9</v>
      </c>
      <c r="H147" s="751"/>
      <c r="I147" s="748" t="s">
        <v>4</v>
      </c>
      <c r="J147" s="748" t="s">
        <v>12</v>
      </c>
      <c r="K147" s="142"/>
      <c r="L147" s="208"/>
    </row>
    <row r="148" spans="1:12" ht="21">
      <c r="A148" s="749"/>
      <c r="B148" s="749"/>
      <c r="C148" s="749"/>
      <c r="D148" s="749"/>
      <c r="E148" s="187" t="s">
        <v>6</v>
      </c>
      <c r="F148" s="187" t="s">
        <v>5</v>
      </c>
      <c r="G148" s="187" t="s">
        <v>6</v>
      </c>
      <c r="H148" s="187" t="s">
        <v>5</v>
      </c>
      <c r="I148" s="749"/>
      <c r="J148" s="749"/>
      <c r="K148" s="142"/>
      <c r="L148" s="208"/>
    </row>
    <row r="149" spans="1:12" ht="21">
      <c r="A149" s="280">
        <v>2.5</v>
      </c>
      <c r="B149" s="426" t="s">
        <v>17</v>
      </c>
      <c r="C149" s="186"/>
      <c r="D149" s="186"/>
      <c r="E149" s="423"/>
      <c r="F149" s="186"/>
      <c r="G149" s="423"/>
      <c r="H149" s="186"/>
      <c r="I149" s="186"/>
      <c r="J149" s="280"/>
      <c r="K149" s="142"/>
      <c r="L149" s="208"/>
    </row>
    <row r="150" spans="1:12" ht="21">
      <c r="A150" s="424"/>
      <c r="B150" s="425" t="s">
        <v>125</v>
      </c>
      <c r="C150" s="172">
        <v>1</v>
      </c>
      <c r="D150" s="36" t="s">
        <v>10</v>
      </c>
      <c r="E150" s="173">
        <v>12233</v>
      </c>
      <c r="F150" s="148">
        <f aca="true" t="shared" si="9" ref="F150:F157">+C150*E150</f>
        <v>12233</v>
      </c>
      <c r="G150" s="37">
        <v>1585.25</v>
      </c>
      <c r="H150" s="174">
        <f aca="true" t="shared" si="10" ref="H150:H158">+C150*G150</f>
        <v>1585.25</v>
      </c>
      <c r="I150" s="125">
        <f aca="true" t="shared" si="11" ref="I150:I158">+F150+H150</f>
        <v>13818.25</v>
      </c>
      <c r="J150" s="409"/>
      <c r="K150" s="142"/>
      <c r="L150" s="400"/>
    </row>
    <row r="151" spans="1:12" ht="21">
      <c r="A151" s="34"/>
      <c r="B151" s="171" t="s">
        <v>126</v>
      </c>
      <c r="C151" s="172">
        <v>2</v>
      </c>
      <c r="D151" s="36" t="s">
        <v>10</v>
      </c>
      <c r="E151" s="173">
        <v>12233</v>
      </c>
      <c r="F151" s="148">
        <f t="shared" si="9"/>
        <v>24466</v>
      </c>
      <c r="G151" s="37">
        <v>1585.25</v>
      </c>
      <c r="H151" s="174">
        <f t="shared" si="10"/>
        <v>3170.5</v>
      </c>
      <c r="I151" s="125">
        <f t="shared" si="11"/>
        <v>27636.5</v>
      </c>
      <c r="J151" s="38"/>
      <c r="K151" s="142"/>
      <c r="L151" s="400"/>
    </row>
    <row r="152" spans="1:12" ht="21">
      <c r="A152" s="34"/>
      <c r="B152" s="171" t="s">
        <v>121</v>
      </c>
      <c r="C152" s="172">
        <v>1</v>
      </c>
      <c r="D152" s="36" t="s">
        <v>10</v>
      </c>
      <c r="E152" s="173">
        <v>3200</v>
      </c>
      <c r="F152" s="148">
        <f t="shared" si="9"/>
        <v>3200</v>
      </c>
      <c r="G152" s="37">
        <v>320</v>
      </c>
      <c r="H152" s="174">
        <f t="shared" si="10"/>
        <v>320</v>
      </c>
      <c r="I152" s="125">
        <f t="shared" si="11"/>
        <v>3520</v>
      </c>
      <c r="J152" s="38"/>
      <c r="K152" s="142"/>
      <c r="L152" s="400"/>
    </row>
    <row r="153" spans="1:12" ht="21">
      <c r="A153" s="34"/>
      <c r="B153" s="171" t="s">
        <v>127</v>
      </c>
      <c r="C153" s="172">
        <v>3</v>
      </c>
      <c r="D153" s="36" t="s">
        <v>10</v>
      </c>
      <c r="E153" s="173">
        <v>16705</v>
      </c>
      <c r="F153" s="148">
        <f t="shared" si="9"/>
        <v>50115</v>
      </c>
      <c r="G153" s="37">
        <v>2519.16</v>
      </c>
      <c r="H153" s="174">
        <f t="shared" si="10"/>
        <v>7557.48</v>
      </c>
      <c r="I153" s="125">
        <f t="shared" si="11"/>
        <v>57672.479999999996</v>
      </c>
      <c r="J153" s="38"/>
      <c r="K153" s="142"/>
      <c r="L153" s="400"/>
    </row>
    <row r="154" spans="1:12" ht="21">
      <c r="A154" s="34"/>
      <c r="B154" s="171" t="s">
        <v>128</v>
      </c>
      <c r="C154" s="172">
        <v>1</v>
      </c>
      <c r="D154" s="36" t="s">
        <v>10</v>
      </c>
      <c r="E154" s="173">
        <v>10756</v>
      </c>
      <c r="F154" s="148">
        <f t="shared" si="9"/>
        <v>10756</v>
      </c>
      <c r="G154" s="37">
        <v>1621.88</v>
      </c>
      <c r="H154" s="174">
        <f t="shared" si="10"/>
        <v>1621.88</v>
      </c>
      <c r="I154" s="125">
        <f t="shared" si="11"/>
        <v>12377.880000000001</v>
      </c>
      <c r="J154" s="38"/>
      <c r="K154" s="142"/>
      <c r="L154" s="400"/>
    </row>
    <row r="155" spans="1:12" ht="21">
      <c r="A155" s="34"/>
      <c r="B155" s="171" t="s">
        <v>215</v>
      </c>
      <c r="C155" s="172">
        <v>2</v>
      </c>
      <c r="D155" s="36" t="s">
        <v>10</v>
      </c>
      <c r="E155" s="173">
        <v>13345</v>
      </c>
      <c r="F155" s="148">
        <f t="shared" si="9"/>
        <v>26690</v>
      </c>
      <c r="G155" s="37">
        <v>1729.8</v>
      </c>
      <c r="H155" s="174">
        <f t="shared" si="10"/>
        <v>3459.6</v>
      </c>
      <c r="I155" s="125">
        <f t="shared" si="11"/>
        <v>30149.6</v>
      </c>
      <c r="J155" s="38"/>
      <c r="K155" s="142"/>
      <c r="L155" s="400"/>
    </row>
    <row r="156" spans="1:12" ht="21">
      <c r="A156" s="34"/>
      <c r="B156" s="171" t="s">
        <v>129</v>
      </c>
      <c r="C156" s="172">
        <v>1</v>
      </c>
      <c r="D156" s="36" t="s">
        <v>10</v>
      </c>
      <c r="E156" s="173">
        <v>16686</v>
      </c>
      <c r="F156" s="148">
        <f t="shared" si="9"/>
        <v>16686</v>
      </c>
      <c r="G156" s="37">
        <v>2516.32</v>
      </c>
      <c r="H156" s="174">
        <f>+C156*G156</f>
        <v>2516.32</v>
      </c>
      <c r="I156" s="125">
        <f>+F156+H156</f>
        <v>19202.32</v>
      </c>
      <c r="J156" s="38"/>
      <c r="K156" s="142"/>
      <c r="L156" s="400"/>
    </row>
    <row r="157" spans="1:12" ht="21">
      <c r="A157" s="34"/>
      <c r="B157" s="171" t="s">
        <v>44</v>
      </c>
      <c r="C157" s="172">
        <v>1</v>
      </c>
      <c r="D157" s="36" t="s">
        <v>10</v>
      </c>
      <c r="E157" s="37">
        <v>3300</v>
      </c>
      <c r="F157" s="148">
        <f t="shared" si="9"/>
        <v>3300</v>
      </c>
      <c r="G157" s="37">
        <v>180</v>
      </c>
      <c r="H157" s="174">
        <f t="shared" si="10"/>
        <v>180</v>
      </c>
      <c r="I157" s="125">
        <f t="shared" si="11"/>
        <v>3480</v>
      </c>
      <c r="J157" s="38"/>
      <c r="K157" s="142"/>
      <c r="L157" s="400"/>
    </row>
    <row r="158" spans="1:12" ht="21">
      <c r="A158" s="34"/>
      <c r="B158" s="171" t="s">
        <v>120</v>
      </c>
      <c r="C158" s="172">
        <v>2</v>
      </c>
      <c r="D158" s="36" t="s">
        <v>10</v>
      </c>
      <c r="E158" s="37">
        <v>3300</v>
      </c>
      <c r="F158" s="148">
        <f aca="true" t="shared" si="12" ref="F158:F163">+C158*E158</f>
        <v>6600</v>
      </c>
      <c r="G158" s="37">
        <v>180</v>
      </c>
      <c r="H158" s="174">
        <f t="shared" si="10"/>
        <v>360</v>
      </c>
      <c r="I158" s="125">
        <f t="shared" si="11"/>
        <v>6960</v>
      </c>
      <c r="J158" s="38"/>
      <c r="K158" s="142"/>
      <c r="L158" s="400"/>
    </row>
    <row r="159" spans="1:12" ht="21">
      <c r="A159" s="34"/>
      <c r="B159" s="171" t="s">
        <v>130</v>
      </c>
      <c r="C159" s="172">
        <v>1</v>
      </c>
      <c r="D159" s="36" t="s">
        <v>10</v>
      </c>
      <c r="E159" s="173">
        <v>15461</v>
      </c>
      <c r="F159" s="148">
        <f t="shared" si="12"/>
        <v>15461</v>
      </c>
      <c r="G159" s="37">
        <v>1964.5</v>
      </c>
      <c r="H159" s="174">
        <f aca="true" t="shared" si="13" ref="H159:H164">+C159*G159</f>
        <v>1964.5</v>
      </c>
      <c r="I159" s="125">
        <f aca="true" t="shared" si="14" ref="I159:I164">+F159+H159</f>
        <v>17425.5</v>
      </c>
      <c r="J159" s="38"/>
      <c r="K159" s="142"/>
      <c r="L159" s="400"/>
    </row>
    <row r="160" spans="1:12" ht="21">
      <c r="A160" s="34"/>
      <c r="B160" s="171" t="s">
        <v>150</v>
      </c>
      <c r="C160" s="172">
        <v>1</v>
      </c>
      <c r="D160" s="36" t="s">
        <v>10</v>
      </c>
      <c r="E160" s="173">
        <v>3440</v>
      </c>
      <c r="F160" s="148">
        <f t="shared" si="12"/>
        <v>3440</v>
      </c>
      <c r="G160" s="37">
        <v>602.12</v>
      </c>
      <c r="H160" s="174">
        <f t="shared" si="13"/>
        <v>602.12</v>
      </c>
      <c r="I160" s="125">
        <f t="shared" si="14"/>
        <v>4042.12</v>
      </c>
      <c r="J160" s="38"/>
      <c r="K160" s="142"/>
      <c r="L160" s="400"/>
    </row>
    <row r="161" spans="1:12" ht="21">
      <c r="A161" s="34"/>
      <c r="B161" s="171" t="s">
        <v>138</v>
      </c>
      <c r="C161" s="172">
        <v>1</v>
      </c>
      <c r="D161" s="36" t="s">
        <v>10</v>
      </c>
      <c r="E161" s="173">
        <v>6616</v>
      </c>
      <c r="F161" s="148">
        <f t="shared" si="12"/>
        <v>6616</v>
      </c>
      <c r="G161" s="37">
        <v>1158.1</v>
      </c>
      <c r="H161" s="174">
        <f>+C161*G161</f>
        <v>1158.1</v>
      </c>
      <c r="I161" s="125">
        <f t="shared" si="14"/>
        <v>7774.1</v>
      </c>
      <c r="J161" s="38"/>
      <c r="L161" s="399"/>
    </row>
    <row r="162" spans="1:12" ht="21">
      <c r="A162" s="34"/>
      <c r="B162" s="171" t="s">
        <v>137</v>
      </c>
      <c r="C162" s="172">
        <v>2</v>
      </c>
      <c r="D162" s="36" t="s">
        <v>10</v>
      </c>
      <c r="E162" s="173">
        <v>6616</v>
      </c>
      <c r="F162" s="148">
        <f t="shared" si="12"/>
        <v>13232</v>
      </c>
      <c r="G162" s="37">
        <v>1158.1</v>
      </c>
      <c r="H162" s="174">
        <f t="shared" si="13"/>
        <v>2316.2</v>
      </c>
      <c r="I162" s="125">
        <f t="shared" si="14"/>
        <v>15548.2</v>
      </c>
      <c r="J162" s="38"/>
      <c r="L162" s="399"/>
    </row>
    <row r="163" spans="1:12" ht="21">
      <c r="A163" s="34"/>
      <c r="B163" s="171" t="s">
        <v>136</v>
      </c>
      <c r="C163" s="172">
        <v>1</v>
      </c>
      <c r="D163" s="36" t="s">
        <v>10</v>
      </c>
      <c r="E163" s="173">
        <v>3440</v>
      </c>
      <c r="F163" s="148">
        <f t="shared" si="12"/>
        <v>3440</v>
      </c>
      <c r="G163" s="37">
        <v>602.12</v>
      </c>
      <c r="H163" s="174">
        <f t="shared" si="13"/>
        <v>602.12</v>
      </c>
      <c r="I163" s="125">
        <f t="shared" si="14"/>
        <v>4042.12</v>
      </c>
      <c r="J163" s="38"/>
      <c r="L163" s="399"/>
    </row>
    <row r="164" spans="1:12" ht="21">
      <c r="A164" s="349"/>
      <c r="B164" s="350" t="s">
        <v>148</v>
      </c>
      <c r="C164" s="351">
        <v>1</v>
      </c>
      <c r="D164" s="352" t="s">
        <v>10</v>
      </c>
      <c r="E164" s="353">
        <v>2779</v>
      </c>
      <c r="F164" s="213">
        <f>+C164*E164</f>
        <v>2779</v>
      </c>
      <c r="G164" s="212">
        <v>486.34</v>
      </c>
      <c r="H164" s="348">
        <f t="shared" si="13"/>
        <v>486.34</v>
      </c>
      <c r="I164" s="213">
        <f t="shared" si="14"/>
        <v>3265.34</v>
      </c>
      <c r="J164" s="345"/>
      <c r="L164" s="399"/>
    </row>
    <row r="165" spans="1:12" ht="21">
      <c r="A165" s="51"/>
      <c r="B165" s="453"/>
      <c r="C165" s="454"/>
      <c r="D165" s="26"/>
      <c r="E165" s="378"/>
      <c r="F165" s="53"/>
      <c r="G165" s="53"/>
      <c r="H165" s="49"/>
      <c r="I165" s="53"/>
      <c r="J165" s="50"/>
      <c r="L165" s="399"/>
    </row>
    <row r="166" spans="1:10" ht="26.25">
      <c r="A166" s="2" t="s">
        <v>0</v>
      </c>
      <c r="B166" s="745" t="s">
        <v>11</v>
      </c>
      <c r="C166" s="745"/>
      <c r="D166" s="745"/>
      <c r="E166" s="745"/>
      <c r="F166" s="745"/>
      <c r="G166" s="745"/>
      <c r="H166" s="745"/>
      <c r="I166" s="745"/>
      <c r="J166" s="2"/>
    </row>
    <row r="167" spans="1:12" ht="21">
      <c r="A167" s="746" t="s">
        <v>289</v>
      </c>
      <c r="B167" s="746"/>
      <c r="C167" s="746"/>
      <c r="D167" s="746"/>
      <c r="E167" s="746"/>
      <c r="F167" s="746"/>
      <c r="G167" s="746"/>
      <c r="H167" s="746"/>
      <c r="I167" s="746"/>
      <c r="L167" s="30"/>
    </row>
    <row r="168" spans="1:9" ht="21">
      <c r="A168" s="746" t="s">
        <v>281</v>
      </c>
      <c r="B168" s="746"/>
      <c r="C168" s="746"/>
      <c r="D168" s="746"/>
      <c r="E168" s="746"/>
      <c r="F168" s="746"/>
      <c r="G168" s="746"/>
      <c r="H168" s="746"/>
      <c r="I168" s="746"/>
    </row>
    <row r="169" spans="1:9" ht="21">
      <c r="A169" s="746" t="s">
        <v>186</v>
      </c>
      <c r="B169" s="746"/>
      <c r="C169" s="746"/>
      <c r="D169" s="746"/>
      <c r="E169" s="746"/>
      <c r="F169" s="746"/>
      <c r="G169" s="746"/>
      <c r="H169" s="746"/>
      <c r="I169" s="746"/>
    </row>
    <row r="170" spans="1:10" ht="21">
      <c r="A170" s="742" t="s">
        <v>359</v>
      </c>
      <c r="B170" s="742"/>
      <c r="C170" s="742"/>
      <c r="D170" s="742"/>
      <c r="E170" s="742"/>
      <c r="F170" s="742"/>
      <c r="G170" s="742"/>
      <c r="H170" s="742"/>
      <c r="I170" s="742"/>
      <c r="J170" s="4" t="s">
        <v>249</v>
      </c>
    </row>
    <row r="171" spans="1:10" ht="21">
      <c r="A171" s="748" t="s">
        <v>1</v>
      </c>
      <c r="B171" s="748" t="s">
        <v>2</v>
      </c>
      <c r="C171" s="748" t="s">
        <v>7</v>
      </c>
      <c r="D171" s="748" t="s">
        <v>3</v>
      </c>
      <c r="E171" s="750" t="s">
        <v>8</v>
      </c>
      <c r="F171" s="751"/>
      <c r="G171" s="750" t="s">
        <v>9</v>
      </c>
      <c r="H171" s="751"/>
      <c r="I171" s="748" t="s">
        <v>4</v>
      </c>
      <c r="J171" s="748" t="s">
        <v>12</v>
      </c>
    </row>
    <row r="172" spans="1:10" ht="21">
      <c r="A172" s="749"/>
      <c r="B172" s="749"/>
      <c r="C172" s="749"/>
      <c r="D172" s="749"/>
      <c r="E172" s="187" t="s">
        <v>6</v>
      </c>
      <c r="F172" s="187" t="s">
        <v>5</v>
      </c>
      <c r="G172" s="187" t="s">
        <v>6</v>
      </c>
      <c r="H172" s="187" t="s">
        <v>5</v>
      </c>
      <c r="I172" s="749"/>
      <c r="J172" s="749"/>
    </row>
    <row r="173" spans="1:10" ht="21">
      <c r="A173" s="404"/>
      <c r="B173" s="171" t="s">
        <v>282</v>
      </c>
      <c r="C173" s="405">
        <v>1</v>
      </c>
      <c r="D173" s="36" t="s">
        <v>2</v>
      </c>
      <c r="E173" s="406" t="s">
        <v>181</v>
      </c>
      <c r="F173" s="139" t="s">
        <v>181</v>
      </c>
      <c r="G173" s="138">
        <v>5000</v>
      </c>
      <c r="H173" s="140">
        <f>G173*C173</f>
        <v>5000</v>
      </c>
      <c r="I173" s="213">
        <f>G173*C173</f>
        <v>5000</v>
      </c>
      <c r="J173" s="39"/>
    </row>
    <row r="174" spans="1:10" ht="21">
      <c r="A174" s="150"/>
      <c r="B174" s="175" t="s">
        <v>30</v>
      </c>
      <c r="C174" s="152"/>
      <c r="D174" s="17"/>
      <c r="E174" s="176"/>
      <c r="F174" s="153"/>
      <c r="G174" s="176"/>
      <c r="H174" s="154"/>
      <c r="I174" s="155">
        <f>SUM(I150:I173)</f>
        <v>231914.41</v>
      </c>
      <c r="J174" s="156"/>
    </row>
    <row r="175" spans="1:10" ht="21">
      <c r="A175" s="120">
        <v>2.6</v>
      </c>
      <c r="B175" s="188" t="s">
        <v>20</v>
      </c>
      <c r="C175" s="189"/>
      <c r="D175" s="36"/>
      <c r="E175" s="37"/>
      <c r="F175" s="148"/>
      <c r="G175" s="37"/>
      <c r="H175" s="174"/>
      <c r="I175" s="148"/>
      <c r="J175" s="38"/>
    </row>
    <row r="176" spans="1:10" ht="21">
      <c r="A176" s="34"/>
      <c r="B176" s="171" t="s">
        <v>21</v>
      </c>
      <c r="C176" s="189">
        <v>700</v>
      </c>
      <c r="D176" s="36" t="s">
        <v>18</v>
      </c>
      <c r="E176" s="37">
        <v>35</v>
      </c>
      <c r="F176" s="148">
        <f>+C176*E176</f>
        <v>24500</v>
      </c>
      <c r="G176" s="37">
        <v>30</v>
      </c>
      <c r="H176" s="174">
        <f>+C176*G176</f>
        <v>21000</v>
      </c>
      <c r="I176" s="148">
        <f>+F176+H176</f>
        <v>45500</v>
      </c>
      <c r="J176" s="38"/>
    </row>
    <row r="177" spans="1:10" ht="21">
      <c r="A177" s="150"/>
      <c r="B177" s="175" t="s">
        <v>29</v>
      </c>
      <c r="C177" s="152"/>
      <c r="D177" s="17"/>
      <c r="E177" s="176"/>
      <c r="F177" s="153"/>
      <c r="G177" s="176"/>
      <c r="H177" s="154"/>
      <c r="I177" s="155">
        <f>SUM(I176:I176)</f>
        <v>45500</v>
      </c>
      <c r="J177" s="156"/>
    </row>
    <row r="178" spans="1:10" ht="21">
      <c r="A178" s="356">
        <v>2.7</v>
      </c>
      <c r="B178" s="357" t="s">
        <v>169</v>
      </c>
      <c r="C178" s="358"/>
      <c r="D178" s="359"/>
      <c r="E178" s="360"/>
      <c r="F178" s="360"/>
      <c r="G178" s="360"/>
      <c r="H178" s="361"/>
      <c r="I178" s="362"/>
      <c r="J178" s="363"/>
    </row>
    <row r="179" spans="1:10" ht="21">
      <c r="A179" s="364"/>
      <c r="B179" s="365" t="s">
        <v>170</v>
      </c>
      <c r="C179" s="366"/>
      <c r="D179" s="367"/>
      <c r="E179" s="368"/>
      <c r="F179" s="368"/>
      <c r="G179" s="368"/>
      <c r="H179" s="369"/>
      <c r="I179" s="370"/>
      <c r="J179" s="371"/>
    </row>
    <row r="180" spans="1:10" ht="21">
      <c r="A180" s="130"/>
      <c r="B180" s="145" t="s">
        <v>115</v>
      </c>
      <c r="C180" s="239">
        <v>3</v>
      </c>
      <c r="D180" s="146" t="s">
        <v>15</v>
      </c>
      <c r="E180" s="148">
        <v>968.63</v>
      </c>
      <c r="F180" s="148">
        <f>+C180*E180</f>
        <v>2905.89</v>
      </c>
      <c r="G180" s="148">
        <v>193.72</v>
      </c>
      <c r="H180" s="149">
        <f>+C180*G180</f>
        <v>581.16</v>
      </c>
      <c r="I180" s="145">
        <f>+F180+H180</f>
        <v>3487.0499999999997</v>
      </c>
      <c r="J180" s="38"/>
    </row>
    <row r="181" spans="1:10" ht="21">
      <c r="A181" s="342"/>
      <c r="B181" s="215" t="s">
        <v>116</v>
      </c>
      <c r="C181" s="372">
        <v>6</v>
      </c>
      <c r="D181" s="211" t="s">
        <v>15</v>
      </c>
      <c r="E181" s="213">
        <v>968.63</v>
      </c>
      <c r="F181" s="213">
        <f>+C181*E181</f>
        <v>5811.78</v>
      </c>
      <c r="G181" s="213">
        <v>193.72</v>
      </c>
      <c r="H181" s="214">
        <f>+C181*G181</f>
        <v>1162.32</v>
      </c>
      <c r="I181" s="215">
        <f>+F181+H181</f>
        <v>6974.099999999999</v>
      </c>
      <c r="J181" s="345"/>
    </row>
    <row r="182" spans="1:10" ht="21">
      <c r="A182" s="219"/>
      <c r="B182" s="220" t="s">
        <v>171</v>
      </c>
      <c r="C182" s="221"/>
      <c r="D182" s="222"/>
      <c r="E182" s="154"/>
      <c r="F182" s="154"/>
      <c r="G182" s="154"/>
      <c r="H182" s="154"/>
      <c r="I182" s="354">
        <f>SUM(I180:I181)</f>
        <v>10461.15</v>
      </c>
      <c r="J182" s="156"/>
    </row>
    <row r="183" spans="1:10" ht="21">
      <c r="A183" s="150"/>
      <c r="B183" s="175" t="s">
        <v>54</v>
      </c>
      <c r="C183" s="152"/>
      <c r="D183" s="17"/>
      <c r="E183" s="153"/>
      <c r="F183" s="153"/>
      <c r="G183" s="153"/>
      <c r="H183" s="154"/>
      <c r="I183" s="223">
        <f>I128+I136+I140+I174+I177+I182</f>
        <v>426129.21</v>
      </c>
      <c r="J183" s="156"/>
    </row>
    <row r="184" spans="1:10" ht="21">
      <c r="A184" s="112">
        <v>2</v>
      </c>
      <c r="B184" s="113" t="s">
        <v>74</v>
      </c>
      <c r="C184" s="114"/>
      <c r="D184" s="115"/>
      <c r="E184" s="116"/>
      <c r="F184" s="116"/>
      <c r="G184" s="116"/>
      <c r="H184" s="117"/>
      <c r="I184" s="118"/>
      <c r="J184" s="119"/>
    </row>
    <row r="185" spans="1:10" ht="21">
      <c r="A185" s="120">
        <v>2.1</v>
      </c>
      <c r="B185" s="121" t="s">
        <v>161</v>
      </c>
      <c r="C185" s="122"/>
      <c r="D185" s="123"/>
      <c r="E185" s="124"/>
      <c r="F185" s="125"/>
      <c r="G185" s="124"/>
      <c r="H185" s="127"/>
      <c r="I185" s="128"/>
      <c r="J185" s="129"/>
    </row>
    <row r="186" spans="1:10" ht="21">
      <c r="A186" s="130"/>
      <c r="B186" s="128" t="s">
        <v>166</v>
      </c>
      <c r="C186" s="122">
        <v>17</v>
      </c>
      <c r="D186" s="123" t="s">
        <v>15</v>
      </c>
      <c r="E186" s="124">
        <v>318.55</v>
      </c>
      <c r="F186" s="125">
        <f>+C186*E186</f>
        <v>5415.35</v>
      </c>
      <c r="G186" s="124">
        <v>75</v>
      </c>
      <c r="H186" s="127">
        <f>+C186*G186</f>
        <v>1275</v>
      </c>
      <c r="I186" s="128">
        <f>+F186+H186</f>
        <v>6690.35</v>
      </c>
      <c r="J186" s="38"/>
    </row>
    <row r="187" spans="1:10" ht="21">
      <c r="A187" s="132"/>
      <c r="B187" s="15" t="s">
        <v>174</v>
      </c>
      <c r="C187" s="132"/>
      <c r="D187" s="132"/>
      <c r="E187" s="132"/>
      <c r="F187" s="132"/>
      <c r="G187" s="132"/>
      <c r="H187" s="132"/>
      <c r="I187" s="133">
        <f>I186</f>
        <v>6690.35</v>
      </c>
      <c r="J187" s="132"/>
    </row>
    <row r="188" spans="1:10" ht="21">
      <c r="A188" s="157">
        <v>2.2</v>
      </c>
      <c r="B188" s="158" t="s">
        <v>32</v>
      </c>
      <c r="C188" s="159"/>
      <c r="D188" s="160"/>
      <c r="E188" s="116"/>
      <c r="F188" s="116"/>
      <c r="G188" s="116"/>
      <c r="H188" s="162"/>
      <c r="I188" s="163"/>
      <c r="J188" s="164"/>
    </row>
    <row r="189" spans="1:10" ht="21">
      <c r="A189" s="355"/>
      <c r="B189" s="350" t="s">
        <v>88</v>
      </c>
      <c r="C189" s="210">
        <v>1</v>
      </c>
      <c r="D189" s="352" t="s">
        <v>79</v>
      </c>
      <c r="E189" s="213">
        <v>13950</v>
      </c>
      <c r="F189" s="213">
        <f>E189*C189</f>
        <v>13950</v>
      </c>
      <c r="G189" s="213">
        <v>800</v>
      </c>
      <c r="H189" s="348">
        <f>G189*C189</f>
        <v>800</v>
      </c>
      <c r="I189" s="213">
        <f>H189+F189</f>
        <v>14750</v>
      </c>
      <c r="J189" s="345"/>
    </row>
    <row r="190" spans="1:10" ht="26.25">
      <c r="A190" s="2" t="s">
        <v>0</v>
      </c>
      <c r="B190" s="745" t="s">
        <v>11</v>
      </c>
      <c r="C190" s="745"/>
      <c r="D190" s="745"/>
      <c r="E190" s="745"/>
      <c r="F190" s="745"/>
      <c r="G190" s="745"/>
      <c r="H190" s="745"/>
      <c r="I190" s="745"/>
      <c r="J190" s="2"/>
    </row>
    <row r="191" spans="1:9" ht="21">
      <c r="A191" s="746" t="s">
        <v>289</v>
      </c>
      <c r="B191" s="746"/>
      <c r="C191" s="746"/>
      <c r="D191" s="746"/>
      <c r="E191" s="746"/>
      <c r="F191" s="746"/>
      <c r="G191" s="746"/>
      <c r="H191" s="746"/>
      <c r="I191" s="746"/>
    </row>
    <row r="192" spans="1:9" ht="21">
      <c r="A192" s="746" t="s">
        <v>281</v>
      </c>
      <c r="B192" s="746"/>
      <c r="C192" s="746"/>
      <c r="D192" s="746"/>
      <c r="E192" s="746"/>
      <c r="F192" s="746"/>
      <c r="G192" s="746"/>
      <c r="H192" s="746"/>
      <c r="I192" s="746"/>
    </row>
    <row r="193" spans="1:9" ht="21">
      <c r="A193" s="746" t="s">
        <v>186</v>
      </c>
      <c r="B193" s="746"/>
      <c r="C193" s="746"/>
      <c r="D193" s="746"/>
      <c r="E193" s="746"/>
      <c r="F193" s="746"/>
      <c r="G193" s="746"/>
      <c r="H193" s="746"/>
      <c r="I193" s="746"/>
    </row>
    <row r="194" spans="1:10" ht="21">
      <c r="A194" s="742" t="s">
        <v>349</v>
      </c>
      <c r="B194" s="742"/>
      <c r="C194" s="742"/>
      <c r="D194" s="742"/>
      <c r="E194" s="742"/>
      <c r="F194" s="742"/>
      <c r="G194" s="742"/>
      <c r="H194" s="742"/>
      <c r="I194" s="742"/>
      <c r="J194" s="4" t="s">
        <v>250</v>
      </c>
    </row>
    <row r="195" spans="1:10" ht="21">
      <c r="A195" s="747" t="s">
        <v>1</v>
      </c>
      <c r="B195" s="747" t="s">
        <v>2</v>
      </c>
      <c r="C195" s="747" t="s">
        <v>7</v>
      </c>
      <c r="D195" s="747" t="s">
        <v>3</v>
      </c>
      <c r="E195" s="747" t="s">
        <v>8</v>
      </c>
      <c r="F195" s="747"/>
      <c r="G195" s="747" t="s">
        <v>9</v>
      </c>
      <c r="H195" s="747"/>
      <c r="I195" s="747" t="s">
        <v>4</v>
      </c>
      <c r="J195" s="747" t="s">
        <v>12</v>
      </c>
    </row>
    <row r="196" spans="1:10" ht="21">
      <c r="A196" s="747"/>
      <c r="B196" s="747"/>
      <c r="C196" s="747"/>
      <c r="D196" s="747"/>
      <c r="E196" s="187" t="s">
        <v>6</v>
      </c>
      <c r="F196" s="187" t="s">
        <v>5</v>
      </c>
      <c r="G196" s="187" t="s">
        <v>6</v>
      </c>
      <c r="H196" s="187" t="s">
        <v>5</v>
      </c>
      <c r="I196" s="747"/>
      <c r="J196" s="747"/>
    </row>
    <row r="197" spans="1:10" ht="21">
      <c r="A197" s="134"/>
      <c r="B197" s="142" t="s">
        <v>89</v>
      </c>
      <c r="C197" s="159">
        <v>2</v>
      </c>
      <c r="D197" s="160" t="s">
        <v>79</v>
      </c>
      <c r="E197" s="116">
        <v>11000</v>
      </c>
      <c r="F197" s="139">
        <f>E197*C197</f>
        <v>22000</v>
      </c>
      <c r="G197" s="138">
        <v>650</v>
      </c>
      <c r="H197" s="140">
        <f>G197*C197</f>
        <v>1300</v>
      </c>
      <c r="I197" s="139">
        <f>H197+F197</f>
        <v>23300</v>
      </c>
      <c r="J197" s="39"/>
    </row>
    <row r="198" spans="1:10" ht="21">
      <c r="A198" s="193"/>
      <c r="B198" s="198" t="s">
        <v>172</v>
      </c>
      <c r="C198" s="194">
        <v>25</v>
      </c>
      <c r="D198" s="195" t="s">
        <v>15</v>
      </c>
      <c r="E198" s="196">
        <v>150.32</v>
      </c>
      <c r="F198" s="148">
        <f>+C198*E198</f>
        <v>3758</v>
      </c>
      <c r="G198" s="37">
        <v>53</v>
      </c>
      <c r="H198" s="149">
        <f>+C198*G198</f>
        <v>1325</v>
      </c>
      <c r="I198" s="128">
        <f>+F198+H198</f>
        <v>5083</v>
      </c>
      <c r="J198" s="38"/>
    </row>
    <row r="199" spans="1:10" ht="21">
      <c r="A199" s="197"/>
      <c r="B199" s="198" t="s">
        <v>167</v>
      </c>
      <c r="C199" s="128">
        <v>50</v>
      </c>
      <c r="D199" s="123" t="s">
        <v>15</v>
      </c>
      <c r="E199" s="199">
        <v>26.62</v>
      </c>
      <c r="F199" s="148">
        <f>+C199*E199</f>
        <v>1331</v>
      </c>
      <c r="G199" s="124">
        <v>82</v>
      </c>
      <c r="H199" s="149">
        <f>+C199*G199</f>
        <v>4100</v>
      </c>
      <c r="I199" s="128">
        <f>+F199+H199</f>
        <v>5431</v>
      </c>
      <c r="J199" s="38"/>
    </row>
    <row r="200" spans="1:10" ht="21">
      <c r="A200" s="143"/>
      <c r="B200" s="144" t="s">
        <v>293</v>
      </c>
      <c r="C200" s="145">
        <v>55</v>
      </c>
      <c r="D200" s="146" t="s">
        <v>15</v>
      </c>
      <c r="E200" s="147">
        <v>265.79</v>
      </c>
      <c r="F200" s="148">
        <f>+C200*E200</f>
        <v>14618.45</v>
      </c>
      <c r="G200" s="37">
        <v>105</v>
      </c>
      <c r="H200" s="149">
        <f>+C200*G200</f>
        <v>5775</v>
      </c>
      <c r="I200" s="145">
        <f>+F200+H200</f>
        <v>20393.45</v>
      </c>
      <c r="J200" s="38"/>
    </row>
    <row r="201" spans="1:10" ht="21.75" customHeight="1">
      <c r="A201" s="150"/>
      <c r="B201" s="151" t="s">
        <v>33</v>
      </c>
      <c r="C201" s="152"/>
      <c r="D201" s="17"/>
      <c r="E201" s="153"/>
      <c r="F201" s="153"/>
      <c r="G201" s="153"/>
      <c r="H201" s="154"/>
      <c r="I201" s="155">
        <f>SUM(I189:I200)</f>
        <v>68957.45</v>
      </c>
      <c r="J201" s="156"/>
    </row>
    <row r="202" spans="1:11" ht="21">
      <c r="A202" s="157">
        <v>2.4</v>
      </c>
      <c r="B202" s="158" t="s">
        <v>35</v>
      </c>
      <c r="C202" s="159"/>
      <c r="D202" s="160"/>
      <c r="E202" s="161"/>
      <c r="F202" s="116"/>
      <c r="G202" s="161"/>
      <c r="H202" s="162"/>
      <c r="I202" s="163"/>
      <c r="J202" s="164"/>
      <c r="K202" s="142"/>
    </row>
    <row r="203" spans="1:10" ht="21">
      <c r="A203" s="143"/>
      <c r="B203" s="144" t="s">
        <v>163</v>
      </c>
      <c r="C203" s="145">
        <v>17</v>
      </c>
      <c r="D203" s="146" t="s">
        <v>15</v>
      </c>
      <c r="E203" s="147">
        <v>439.93</v>
      </c>
      <c r="F203" s="148">
        <f>+C203*E203</f>
        <v>7478.81</v>
      </c>
      <c r="G203" s="37">
        <v>0</v>
      </c>
      <c r="H203" s="149">
        <f>+C203*G203</f>
        <v>0</v>
      </c>
      <c r="I203" s="145">
        <f>+F203+H203</f>
        <v>7478.81</v>
      </c>
      <c r="J203" s="38"/>
    </row>
    <row r="204" spans="1:10" ht="21">
      <c r="A204" s="143"/>
      <c r="B204" s="144" t="s">
        <v>216</v>
      </c>
      <c r="C204" s="145">
        <v>17</v>
      </c>
      <c r="D204" s="146" t="s">
        <v>15</v>
      </c>
      <c r="E204" s="147">
        <v>253.04</v>
      </c>
      <c r="F204" s="148">
        <f>+C204*E204</f>
        <v>4301.68</v>
      </c>
      <c r="G204" s="37">
        <v>97</v>
      </c>
      <c r="H204" s="149">
        <f>+C204*G204</f>
        <v>1649</v>
      </c>
      <c r="I204" s="145">
        <f>+F204+H204</f>
        <v>5950.68</v>
      </c>
      <c r="J204" s="38"/>
    </row>
    <row r="205" spans="1:10" ht="21">
      <c r="A205" s="165"/>
      <c r="B205" s="166" t="s">
        <v>34</v>
      </c>
      <c r="C205" s="14"/>
      <c r="D205" s="14"/>
      <c r="E205" s="14"/>
      <c r="F205" s="14"/>
      <c r="G205" s="14"/>
      <c r="H205" s="14"/>
      <c r="I205" s="167">
        <f>SUM(I203:I204)</f>
        <v>13429.490000000002</v>
      </c>
      <c r="J205" s="14"/>
    </row>
    <row r="206" spans="1:10" ht="21">
      <c r="A206" s="21">
        <v>2.5</v>
      </c>
      <c r="B206" s="169" t="s">
        <v>17</v>
      </c>
      <c r="C206" s="22"/>
      <c r="D206" s="22"/>
      <c r="E206" s="170"/>
      <c r="F206" s="22"/>
      <c r="G206" s="170"/>
      <c r="H206" s="22"/>
      <c r="I206" s="29"/>
      <c r="J206" s="22"/>
    </row>
    <row r="207" spans="1:10" ht="21">
      <c r="A207" s="34"/>
      <c r="B207" s="419" t="s">
        <v>217</v>
      </c>
      <c r="C207" s="172">
        <v>2</v>
      </c>
      <c r="D207" s="36" t="s">
        <v>10</v>
      </c>
      <c r="E207" s="173">
        <v>12233</v>
      </c>
      <c r="F207" s="148">
        <f>+C207*E207</f>
        <v>24466</v>
      </c>
      <c r="G207" s="37">
        <v>1585.25</v>
      </c>
      <c r="H207" s="174">
        <f>+C207*G207</f>
        <v>3170.5</v>
      </c>
      <c r="I207" s="125">
        <f>+F207+H207</f>
        <v>27636.5</v>
      </c>
      <c r="J207" s="38"/>
    </row>
    <row r="208" spans="1:10" ht="21">
      <c r="A208" s="34"/>
      <c r="B208" s="171" t="s">
        <v>126</v>
      </c>
      <c r="C208" s="172">
        <v>2</v>
      </c>
      <c r="D208" s="36" t="s">
        <v>10</v>
      </c>
      <c r="E208" s="173">
        <v>12233</v>
      </c>
      <c r="F208" s="148">
        <f>+C208*E208</f>
        <v>24466</v>
      </c>
      <c r="G208" s="37">
        <v>1585.25</v>
      </c>
      <c r="H208" s="174">
        <f>+C208*G208</f>
        <v>3170.5</v>
      </c>
      <c r="I208" s="125">
        <f>+F208+H208</f>
        <v>27636.5</v>
      </c>
      <c r="J208" s="38"/>
    </row>
    <row r="209" spans="1:10" ht="21">
      <c r="A209" s="34"/>
      <c r="B209" s="419" t="s">
        <v>236</v>
      </c>
      <c r="C209" s="172">
        <v>1</v>
      </c>
      <c r="D209" s="36" t="s">
        <v>10</v>
      </c>
      <c r="E209" s="173">
        <v>30422</v>
      </c>
      <c r="F209" s="148">
        <f>+C209*E209</f>
        <v>30422</v>
      </c>
      <c r="G209" s="37">
        <v>3865.7</v>
      </c>
      <c r="H209" s="174">
        <f>+C209*G209</f>
        <v>3865.7</v>
      </c>
      <c r="I209" s="125">
        <f>+F209+H209</f>
        <v>34287.7</v>
      </c>
      <c r="J209" s="38"/>
    </row>
    <row r="210" spans="1:10" ht="21">
      <c r="A210" s="34"/>
      <c r="B210" s="419" t="s">
        <v>128</v>
      </c>
      <c r="C210" s="172">
        <v>1</v>
      </c>
      <c r="D210" s="36" t="s">
        <v>10</v>
      </c>
      <c r="E210" s="173">
        <v>10755</v>
      </c>
      <c r="F210" s="148">
        <f>E210*C210</f>
        <v>10755</v>
      </c>
      <c r="G210" s="37">
        <v>1621.88</v>
      </c>
      <c r="H210" s="174">
        <f>G210*C210</f>
        <v>1621.88</v>
      </c>
      <c r="I210" s="125">
        <f>H210+F210</f>
        <v>12376.880000000001</v>
      </c>
      <c r="J210" s="38"/>
    </row>
    <row r="211" spans="1:10" ht="21">
      <c r="A211" s="34"/>
      <c r="B211" s="171" t="s">
        <v>215</v>
      </c>
      <c r="C211" s="172">
        <v>2</v>
      </c>
      <c r="D211" s="36" t="s">
        <v>10</v>
      </c>
      <c r="E211" s="173">
        <v>13346</v>
      </c>
      <c r="F211" s="148">
        <f>+C211*E211</f>
        <v>26692</v>
      </c>
      <c r="G211" s="37">
        <v>1729.8</v>
      </c>
      <c r="H211" s="174">
        <f>+C211*G211</f>
        <v>3459.6</v>
      </c>
      <c r="I211" s="125">
        <f>+F211+H211</f>
        <v>30151.6</v>
      </c>
      <c r="J211" s="38"/>
    </row>
    <row r="212" spans="1:10" ht="21">
      <c r="A212" s="349"/>
      <c r="B212" s="451" t="s">
        <v>229</v>
      </c>
      <c r="C212" s="351">
        <v>1</v>
      </c>
      <c r="D212" s="352" t="s">
        <v>10</v>
      </c>
      <c r="E212" s="353">
        <v>16686</v>
      </c>
      <c r="F212" s="213">
        <f>+C212*E212</f>
        <v>16686</v>
      </c>
      <c r="G212" s="212">
        <v>2516.32</v>
      </c>
      <c r="H212" s="348">
        <f>+C212*G212</f>
        <v>2516.32</v>
      </c>
      <c r="I212" s="213">
        <f>+F212+H212</f>
        <v>19202.32</v>
      </c>
      <c r="J212" s="345"/>
    </row>
    <row r="213" spans="1:10" ht="21">
      <c r="A213" s="374"/>
      <c r="B213" s="375"/>
      <c r="C213" s="376"/>
      <c r="D213" s="377"/>
      <c r="E213" s="378"/>
      <c r="F213" s="378"/>
      <c r="G213" s="378"/>
      <c r="H213" s="379"/>
      <c r="I213" s="380"/>
      <c r="J213" s="381"/>
    </row>
    <row r="214" spans="1:10" ht="26.25">
      <c r="A214" s="2" t="s">
        <v>0</v>
      </c>
      <c r="B214" s="745" t="s">
        <v>11</v>
      </c>
      <c r="C214" s="745"/>
      <c r="D214" s="745"/>
      <c r="E214" s="745"/>
      <c r="F214" s="745"/>
      <c r="G214" s="745"/>
      <c r="H214" s="745"/>
      <c r="I214" s="745"/>
      <c r="J214" s="2"/>
    </row>
    <row r="215" spans="1:9" ht="21">
      <c r="A215" s="746" t="s">
        <v>289</v>
      </c>
      <c r="B215" s="746"/>
      <c r="C215" s="746"/>
      <c r="D215" s="746"/>
      <c r="E215" s="746"/>
      <c r="F215" s="746"/>
      <c r="G215" s="746"/>
      <c r="H215" s="746"/>
      <c r="I215" s="746"/>
    </row>
    <row r="216" spans="1:9" ht="21">
      <c r="A216" s="746" t="s">
        <v>281</v>
      </c>
      <c r="B216" s="746"/>
      <c r="C216" s="746"/>
      <c r="D216" s="746"/>
      <c r="E216" s="746"/>
      <c r="F216" s="746"/>
      <c r="G216" s="746"/>
      <c r="H216" s="746"/>
      <c r="I216" s="746"/>
    </row>
    <row r="217" spans="1:9" ht="21">
      <c r="A217" s="746" t="s">
        <v>186</v>
      </c>
      <c r="B217" s="746"/>
      <c r="C217" s="746"/>
      <c r="D217" s="746"/>
      <c r="E217" s="746"/>
      <c r="F217" s="746"/>
      <c r="G217" s="746"/>
      <c r="H217" s="746"/>
      <c r="I217" s="746"/>
    </row>
    <row r="218" spans="1:10" ht="21">
      <c r="A218" s="742" t="s">
        <v>349</v>
      </c>
      <c r="B218" s="742"/>
      <c r="C218" s="742"/>
      <c r="D218" s="742"/>
      <c r="E218" s="742"/>
      <c r="F218" s="742"/>
      <c r="G218" s="742"/>
      <c r="H218" s="742"/>
      <c r="I218" s="742"/>
      <c r="J218" s="4" t="s">
        <v>251</v>
      </c>
    </row>
    <row r="219" spans="1:10" ht="21">
      <c r="A219" s="747" t="s">
        <v>1</v>
      </c>
      <c r="B219" s="747" t="s">
        <v>2</v>
      </c>
      <c r="C219" s="747" t="s">
        <v>7</v>
      </c>
      <c r="D219" s="747" t="s">
        <v>3</v>
      </c>
      <c r="E219" s="747" t="s">
        <v>8</v>
      </c>
      <c r="F219" s="747"/>
      <c r="G219" s="747" t="s">
        <v>9</v>
      </c>
      <c r="H219" s="747"/>
      <c r="I219" s="747" t="s">
        <v>4</v>
      </c>
      <c r="J219" s="747" t="s">
        <v>12</v>
      </c>
    </row>
    <row r="220" spans="1:10" ht="21">
      <c r="A220" s="747"/>
      <c r="B220" s="747"/>
      <c r="C220" s="747"/>
      <c r="D220" s="747"/>
      <c r="E220" s="187" t="s">
        <v>6</v>
      </c>
      <c r="F220" s="187" t="s">
        <v>5</v>
      </c>
      <c r="G220" s="187" t="s">
        <v>6</v>
      </c>
      <c r="H220" s="187" t="s">
        <v>5</v>
      </c>
      <c r="I220" s="747"/>
      <c r="J220" s="747"/>
    </row>
    <row r="221" spans="1:10" ht="21">
      <c r="A221" s="34"/>
      <c r="B221" s="171" t="s">
        <v>131</v>
      </c>
      <c r="C221" s="172">
        <v>1</v>
      </c>
      <c r="D221" s="36" t="s">
        <v>10</v>
      </c>
      <c r="E221" s="37">
        <v>3300</v>
      </c>
      <c r="F221" s="148">
        <f aca="true" t="shared" si="15" ref="F221:F229">+C221*E221</f>
        <v>3300</v>
      </c>
      <c r="G221" s="37">
        <v>180</v>
      </c>
      <c r="H221" s="174">
        <f aca="true" t="shared" si="16" ref="H221:H229">+C221*G221</f>
        <v>180</v>
      </c>
      <c r="I221" s="125">
        <f aca="true" t="shared" si="17" ref="I221:I229">+F221+H221</f>
        <v>3480</v>
      </c>
      <c r="J221" s="38"/>
    </row>
    <row r="222" spans="1:10" ht="21">
      <c r="A222" s="34"/>
      <c r="B222" s="171" t="s">
        <v>219</v>
      </c>
      <c r="C222" s="172">
        <v>2</v>
      </c>
      <c r="D222" s="36" t="s">
        <v>10</v>
      </c>
      <c r="E222" s="37">
        <v>3300</v>
      </c>
      <c r="F222" s="148">
        <f t="shared" si="15"/>
        <v>6600</v>
      </c>
      <c r="G222" s="37">
        <v>180</v>
      </c>
      <c r="H222" s="174">
        <f t="shared" si="16"/>
        <v>360</v>
      </c>
      <c r="I222" s="125">
        <f t="shared" si="17"/>
        <v>6960</v>
      </c>
      <c r="J222" s="38"/>
    </row>
    <row r="223" spans="1:10" ht="21">
      <c r="A223" s="34"/>
      <c r="B223" s="419" t="s">
        <v>230</v>
      </c>
      <c r="C223" s="172">
        <v>1</v>
      </c>
      <c r="D223" s="36" t="s">
        <v>10</v>
      </c>
      <c r="E223" s="37">
        <v>15461</v>
      </c>
      <c r="F223" s="148">
        <f t="shared" si="15"/>
        <v>15461</v>
      </c>
      <c r="G223" s="37">
        <v>1934.5</v>
      </c>
      <c r="H223" s="174">
        <f t="shared" si="16"/>
        <v>1934.5</v>
      </c>
      <c r="I223" s="125">
        <f t="shared" si="17"/>
        <v>17395.5</v>
      </c>
      <c r="J223" s="38"/>
    </row>
    <row r="224" spans="1:10" ht="21">
      <c r="A224" s="34"/>
      <c r="B224" s="419" t="s">
        <v>231</v>
      </c>
      <c r="C224" s="172">
        <v>1</v>
      </c>
      <c r="D224" s="36" t="s">
        <v>10</v>
      </c>
      <c r="E224" s="173">
        <v>3440</v>
      </c>
      <c r="F224" s="148">
        <f t="shared" si="15"/>
        <v>3440</v>
      </c>
      <c r="G224" s="37">
        <v>602.12</v>
      </c>
      <c r="H224" s="174">
        <f t="shared" si="16"/>
        <v>602.12</v>
      </c>
      <c r="I224" s="125">
        <f t="shared" si="17"/>
        <v>4042.12</v>
      </c>
      <c r="J224" s="38"/>
    </row>
    <row r="225" spans="1:10" ht="21">
      <c r="A225" s="34"/>
      <c r="B225" s="419" t="s">
        <v>235</v>
      </c>
      <c r="C225" s="172">
        <v>1</v>
      </c>
      <c r="D225" s="36" t="s">
        <v>10</v>
      </c>
      <c r="E225" s="173">
        <v>9925</v>
      </c>
      <c r="F225" s="148">
        <f t="shared" si="15"/>
        <v>9925</v>
      </c>
      <c r="G225" s="37">
        <v>1737.25</v>
      </c>
      <c r="H225" s="174">
        <f t="shared" si="16"/>
        <v>1737.25</v>
      </c>
      <c r="I225" s="125">
        <f t="shared" si="17"/>
        <v>11662.25</v>
      </c>
      <c r="J225" s="38"/>
    </row>
    <row r="226" spans="1:10" ht="21">
      <c r="A226" s="34"/>
      <c r="B226" s="419" t="s">
        <v>232</v>
      </c>
      <c r="C226" s="172">
        <v>2</v>
      </c>
      <c r="D226" s="36" t="s">
        <v>10</v>
      </c>
      <c r="E226" s="173">
        <v>6616</v>
      </c>
      <c r="F226" s="148">
        <f t="shared" si="15"/>
        <v>13232</v>
      </c>
      <c r="G226" s="37">
        <v>1158.1</v>
      </c>
      <c r="H226" s="174">
        <f t="shared" si="16"/>
        <v>2316.2</v>
      </c>
      <c r="I226" s="125">
        <f t="shared" si="17"/>
        <v>15548.2</v>
      </c>
      <c r="J226" s="38"/>
    </row>
    <row r="227" spans="1:10" ht="21">
      <c r="A227" s="34"/>
      <c r="B227" s="419" t="s">
        <v>233</v>
      </c>
      <c r="C227" s="172">
        <v>3</v>
      </c>
      <c r="D227" s="36" t="s">
        <v>10</v>
      </c>
      <c r="E227" s="173">
        <v>6616</v>
      </c>
      <c r="F227" s="148">
        <f t="shared" si="15"/>
        <v>19848</v>
      </c>
      <c r="G227" s="37">
        <v>1158.1</v>
      </c>
      <c r="H227" s="174">
        <f t="shared" si="16"/>
        <v>3474.2999999999997</v>
      </c>
      <c r="I227" s="125">
        <f t="shared" si="17"/>
        <v>23322.3</v>
      </c>
      <c r="J227" s="38"/>
    </row>
    <row r="228" spans="1:10" ht="21">
      <c r="A228" s="34"/>
      <c r="B228" s="419" t="s">
        <v>234</v>
      </c>
      <c r="C228" s="172">
        <v>1</v>
      </c>
      <c r="D228" s="36" t="s">
        <v>10</v>
      </c>
      <c r="E228" s="173">
        <v>3440</v>
      </c>
      <c r="F228" s="148">
        <f t="shared" si="15"/>
        <v>3440</v>
      </c>
      <c r="G228" s="37">
        <v>602.12</v>
      </c>
      <c r="H228" s="174">
        <f t="shared" si="16"/>
        <v>602.12</v>
      </c>
      <c r="I228" s="125">
        <f t="shared" si="17"/>
        <v>4042.12</v>
      </c>
      <c r="J228" s="38"/>
    </row>
    <row r="229" spans="1:10" ht="21">
      <c r="A229" s="34"/>
      <c r="B229" s="171" t="s">
        <v>218</v>
      </c>
      <c r="C229" s="172">
        <v>1</v>
      </c>
      <c r="D229" s="36" t="s">
        <v>10</v>
      </c>
      <c r="E229" s="173">
        <v>2779</v>
      </c>
      <c r="F229" s="148">
        <f t="shared" si="15"/>
        <v>2779</v>
      </c>
      <c r="G229" s="37">
        <v>486.34</v>
      </c>
      <c r="H229" s="174">
        <f t="shared" si="16"/>
        <v>486.34</v>
      </c>
      <c r="I229" s="125">
        <f t="shared" si="17"/>
        <v>3265.34</v>
      </c>
      <c r="J229" s="38"/>
    </row>
    <row r="230" spans="1:10" ht="21">
      <c r="A230" s="404"/>
      <c r="B230" s="171" t="s">
        <v>282</v>
      </c>
      <c r="C230" s="405">
        <v>1</v>
      </c>
      <c r="D230" s="36" t="s">
        <v>2</v>
      </c>
      <c r="E230" s="406" t="s">
        <v>181</v>
      </c>
      <c r="F230" s="139" t="s">
        <v>181</v>
      </c>
      <c r="G230" s="138">
        <v>5000</v>
      </c>
      <c r="H230" s="140">
        <f>G230*C230</f>
        <v>5000</v>
      </c>
      <c r="I230" s="213">
        <f>G230*C230</f>
        <v>5000</v>
      </c>
      <c r="J230" s="39"/>
    </row>
    <row r="231" spans="1:10" ht="21">
      <c r="A231" s="150"/>
      <c r="B231" s="175" t="s">
        <v>30</v>
      </c>
      <c r="C231" s="152"/>
      <c r="D231" s="17"/>
      <c r="E231" s="176"/>
      <c r="F231" s="153"/>
      <c r="G231" s="176"/>
      <c r="H231" s="154"/>
      <c r="I231" s="155">
        <f>SUM(I207:I230)</f>
        <v>246009.33</v>
      </c>
      <c r="J231" s="156"/>
    </row>
    <row r="232" spans="1:10" ht="21">
      <c r="A232" s="120">
        <v>2.6</v>
      </c>
      <c r="B232" s="188" t="s">
        <v>20</v>
      </c>
      <c r="C232" s="189"/>
      <c r="D232" s="36"/>
      <c r="E232" s="37"/>
      <c r="F232" s="148"/>
      <c r="G232" s="37"/>
      <c r="H232" s="174"/>
      <c r="I232" s="148"/>
      <c r="J232" s="38"/>
    </row>
    <row r="233" spans="1:10" ht="21">
      <c r="A233" s="34"/>
      <c r="B233" s="171" t="s">
        <v>21</v>
      </c>
      <c r="C233" s="189">
        <v>700</v>
      </c>
      <c r="D233" s="36" t="s">
        <v>18</v>
      </c>
      <c r="E233" s="37">
        <v>35</v>
      </c>
      <c r="F233" s="148">
        <f>+C233*E233</f>
        <v>24500</v>
      </c>
      <c r="G233" s="37">
        <v>30</v>
      </c>
      <c r="H233" s="174">
        <f>+C233*G233</f>
        <v>21000</v>
      </c>
      <c r="I233" s="148">
        <f>+F233+H233</f>
        <v>45500</v>
      </c>
      <c r="J233" s="38"/>
    </row>
    <row r="234" spans="1:10" ht="21">
      <c r="A234" s="224"/>
      <c r="B234" s="225" t="s">
        <v>29</v>
      </c>
      <c r="C234" s="226"/>
      <c r="D234" s="227"/>
      <c r="E234" s="228"/>
      <c r="F234" s="229"/>
      <c r="G234" s="228"/>
      <c r="H234" s="230"/>
      <c r="I234" s="231">
        <f>I233</f>
        <v>45500</v>
      </c>
      <c r="J234" s="232"/>
    </row>
    <row r="235" spans="1:10" s="217" customFormat="1" ht="21">
      <c r="A235" s="356">
        <v>2.7</v>
      </c>
      <c r="B235" s="357" t="s">
        <v>169</v>
      </c>
      <c r="C235" s="358"/>
      <c r="D235" s="359"/>
      <c r="E235" s="360"/>
      <c r="F235" s="360"/>
      <c r="G235" s="360"/>
      <c r="H235" s="361"/>
      <c r="I235" s="362"/>
      <c r="J235" s="363"/>
    </row>
    <row r="236" spans="1:10" s="217" customFormat="1" ht="21">
      <c r="A236" s="457"/>
      <c r="B236" s="458" t="s">
        <v>173</v>
      </c>
      <c r="C236" s="459"/>
      <c r="D236" s="460"/>
      <c r="E236" s="461"/>
      <c r="F236" s="461"/>
      <c r="G236" s="461"/>
      <c r="H236" s="462"/>
      <c r="I236" s="463"/>
      <c r="J236" s="464"/>
    </row>
    <row r="237" spans="1:10" s="217" customFormat="1" ht="21">
      <c r="A237" s="374"/>
      <c r="B237" s="375"/>
      <c r="C237" s="376"/>
      <c r="D237" s="377"/>
      <c r="E237" s="378"/>
      <c r="F237" s="378"/>
      <c r="G237" s="378"/>
      <c r="H237" s="379"/>
      <c r="I237" s="380"/>
      <c r="J237" s="381"/>
    </row>
    <row r="238" spans="1:10" s="217" customFormat="1" ht="26.25">
      <c r="A238" s="2" t="s">
        <v>0</v>
      </c>
      <c r="B238" s="745" t="s">
        <v>11</v>
      </c>
      <c r="C238" s="745"/>
      <c r="D238" s="745"/>
      <c r="E238" s="745"/>
      <c r="F238" s="745"/>
      <c r="G238" s="745"/>
      <c r="H238" s="745"/>
      <c r="I238" s="745"/>
      <c r="J238" s="2"/>
    </row>
    <row r="239" spans="1:10" s="217" customFormat="1" ht="21">
      <c r="A239" s="746" t="s">
        <v>289</v>
      </c>
      <c r="B239" s="746"/>
      <c r="C239" s="746"/>
      <c r="D239" s="746"/>
      <c r="E239" s="746"/>
      <c r="F239" s="746"/>
      <c r="G239" s="746"/>
      <c r="H239" s="746"/>
      <c r="I239" s="746"/>
      <c r="J239" s="3"/>
    </row>
    <row r="240" spans="1:10" s="217" customFormat="1" ht="21">
      <c r="A240" s="746" t="s">
        <v>281</v>
      </c>
      <c r="B240" s="746"/>
      <c r="C240" s="746"/>
      <c r="D240" s="746"/>
      <c r="E240" s="746"/>
      <c r="F240" s="746"/>
      <c r="G240" s="746"/>
      <c r="H240" s="746"/>
      <c r="I240" s="746"/>
      <c r="J240" s="3"/>
    </row>
    <row r="241" spans="1:10" s="217" customFormat="1" ht="21">
      <c r="A241" s="746" t="s">
        <v>186</v>
      </c>
      <c r="B241" s="746"/>
      <c r="C241" s="746"/>
      <c r="D241" s="746"/>
      <c r="E241" s="746"/>
      <c r="F241" s="746"/>
      <c r="G241" s="746"/>
      <c r="H241" s="746"/>
      <c r="I241" s="746"/>
      <c r="J241" s="3"/>
    </row>
    <row r="242" spans="1:10" s="217" customFormat="1" ht="21">
      <c r="A242" s="742" t="s">
        <v>345</v>
      </c>
      <c r="B242" s="742"/>
      <c r="C242" s="742"/>
      <c r="D242" s="742"/>
      <c r="E242" s="742"/>
      <c r="F242" s="742"/>
      <c r="G242" s="742"/>
      <c r="H242" s="742"/>
      <c r="I242" s="742"/>
      <c r="J242" s="4" t="s">
        <v>252</v>
      </c>
    </row>
    <row r="243" spans="1:10" s="217" customFormat="1" ht="21">
      <c r="A243" s="747" t="s">
        <v>1</v>
      </c>
      <c r="B243" s="747" t="s">
        <v>2</v>
      </c>
      <c r="C243" s="747" t="s">
        <v>7</v>
      </c>
      <c r="D243" s="747" t="s">
        <v>3</v>
      </c>
      <c r="E243" s="747" t="s">
        <v>8</v>
      </c>
      <c r="F243" s="747"/>
      <c r="G243" s="747" t="s">
        <v>9</v>
      </c>
      <c r="H243" s="747"/>
      <c r="I243" s="747" t="s">
        <v>4</v>
      </c>
      <c r="J243" s="747" t="s">
        <v>12</v>
      </c>
    </row>
    <row r="244" spans="1:10" s="217" customFormat="1" ht="21">
      <c r="A244" s="747"/>
      <c r="B244" s="747"/>
      <c r="C244" s="747"/>
      <c r="D244" s="747"/>
      <c r="E244" s="187" t="s">
        <v>6</v>
      </c>
      <c r="F244" s="187" t="s">
        <v>5</v>
      </c>
      <c r="G244" s="187" t="s">
        <v>6</v>
      </c>
      <c r="H244" s="187" t="s">
        <v>5</v>
      </c>
      <c r="I244" s="747"/>
      <c r="J244" s="747"/>
    </row>
    <row r="245" spans="1:10" s="217" customFormat="1" ht="21">
      <c r="A245" s="130"/>
      <c r="B245" s="145" t="s">
        <v>115</v>
      </c>
      <c r="C245" s="239">
        <v>3</v>
      </c>
      <c r="D245" s="146" t="s">
        <v>15</v>
      </c>
      <c r="E245" s="148">
        <v>968.63</v>
      </c>
      <c r="F245" s="148">
        <f>E245*C245</f>
        <v>2905.89</v>
      </c>
      <c r="G245" s="148">
        <v>193.72</v>
      </c>
      <c r="H245" s="149">
        <f>G245*C245</f>
        <v>581.16</v>
      </c>
      <c r="I245" s="145">
        <f>+H245+F245</f>
        <v>3487.0499999999997</v>
      </c>
      <c r="J245" s="38"/>
    </row>
    <row r="246" spans="1:10" s="217" customFormat="1" ht="21">
      <c r="A246" s="342"/>
      <c r="B246" s="215" t="s">
        <v>116</v>
      </c>
      <c r="C246" s="372">
        <v>6</v>
      </c>
      <c r="D246" s="211" t="s">
        <v>15</v>
      </c>
      <c r="E246" s="213">
        <v>968.63</v>
      </c>
      <c r="F246" s="148">
        <f>E246*C246</f>
        <v>5811.78</v>
      </c>
      <c r="G246" s="213">
        <v>193.72</v>
      </c>
      <c r="H246" s="149">
        <f>G246*C246</f>
        <v>1162.32</v>
      </c>
      <c r="I246" s="372">
        <f>+F246+H246</f>
        <v>6974.099999999999</v>
      </c>
      <c r="J246" s="345"/>
    </row>
    <row r="247" spans="1:10" s="217" customFormat="1" ht="21">
      <c r="A247" s="150"/>
      <c r="B247" s="151" t="s">
        <v>175</v>
      </c>
      <c r="C247" s="152"/>
      <c r="D247" s="17"/>
      <c r="E247" s="153"/>
      <c r="F247" s="153"/>
      <c r="G247" s="153"/>
      <c r="H247" s="154"/>
      <c r="I247" s="155">
        <f>SUM(I245:I246)</f>
        <v>10461.15</v>
      </c>
      <c r="J247" s="156"/>
    </row>
    <row r="248" spans="1:10" ht="21">
      <c r="A248" s="150"/>
      <c r="B248" s="175" t="s">
        <v>54</v>
      </c>
      <c r="C248" s="152"/>
      <c r="D248" s="17"/>
      <c r="E248" s="153"/>
      <c r="F248" s="153"/>
      <c r="G248" s="153"/>
      <c r="H248" s="154"/>
      <c r="I248" s="155">
        <f>I234+I231+I205+I201+I187+I247</f>
        <v>391047.76999999996</v>
      </c>
      <c r="J248" s="156"/>
    </row>
    <row r="249" spans="1:10" ht="21">
      <c r="A249" s="112">
        <v>2</v>
      </c>
      <c r="B249" s="113" t="s">
        <v>159</v>
      </c>
      <c r="C249" s="114"/>
      <c r="D249" s="115"/>
      <c r="E249" s="116"/>
      <c r="F249" s="116"/>
      <c r="G249" s="116"/>
      <c r="H249" s="117"/>
      <c r="I249" s="118"/>
      <c r="J249" s="119"/>
    </row>
    <row r="250" spans="1:10" ht="21">
      <c r="A250" s="120">
        <v>2.1</v>
      </c>
      <c r="B250" s="391" t="s">
        <v>35</v>
      </c>
      <c r="C250" s="239"/>
      <c r="D250" s="146"/>
      <c r="E250" s="148"/>
      <c r="F250" s="148"/>
      <c r="G250" s="148"/>
      <c r="H250" s="149"/>
      <c r="I250" s="145"/>
      <c r="J250" s="129"/>
    </row>
    <row r="251" spans="1:10" ht="21">
      <c r="A251" s="130"/>
      <c r="B251" s="145" t="s">
        <v>176</v>
      </c>
      <c r="C251" s="239">
        <v>15.7</v>
      </c>
      <c r="D251" s="146" t="s">
        <v>15</v>
      </c>
      <c r="E251" s="148">
        <v>811.43</v>
      </c>
      <c r="F251" s="148">
        <f>C251*E251</f>
        <v>12739.451</v>
      </c>
      <c r="G251" s="148">
        <v>0</v>
      </c>
      <c r="H251" s="149">
        <f>+C251*G251</f>
        <v>0</v>
      </c>
      <c r="I251" s="145">
        <f>+F251+H251</f>
        <v>12739.451</v>
      </c>
      <c r="J251" s="38"/>
    </row>
    <row r="252" spans="1:10" ht="21">
      <c r="A252" s="130"/>
      <c r="B252" s="145" t="s">
        <v>177</v>
      </c>
      <c r="C252" s="239">
        <v>4</v>
      </c>
      <c r="D252" s="146" t="s">
        <v>22</v>
      </c>
      <c r="E252" s="148">
        <v>605</v>
      </c>
      <c r="F252" s="148">
        <f>E252*C252</f>
        <v>2420</v>
      </c>
      <c r="G252" s="148">
        <v>400</v>
      </c>
      <c r="H252" s="149">
        <f>G252*C252</f>
        <v>1600</v>
      </c>
      <c r="I252" s="145">
        <f>+H252+F252</f>
        <v>4020</v>
      </c>
      <c r="J252" s="38"/>
    </row>
    <row r="253" spans="1:10" ht="21">
      <c r="A253" s="392"/>
      <c r="B253" s="319" t="s">
        <v>34</v>
      </c>
      <c r="C253" s="392"/>
      <c r="D253" s="392"/>
      <c r="E253" s="392"/>
      <c r="F253" s="392"/>
      <c r="G253" s="392"/>
      <c r="H253" s="392"/>
      <c r="I253" s="393">
        <f>SUM(I251:I252)</f>
        <v>16759.451</v>
      </c>
      <c r="J253" s="392"/>
    </row>
    <row r="254" spans="1:10" ht="21">
      <c r="A254" s="150"/>
      <c r="B254" s="175" t="s">
        <v>54</v>
      </c>
      <c r="C254" s="152"/>
      <c r="D254" s="17"/>
      <c r="E254" s="176"/>
      <c r="F254" s="153"/>
      <c r="G254" s="176"/>
      <c r="H254" s="154"/>
      <c r="I254" s="155">
        <f>I253+I248+I183+I117+I59+I23</f>
        <v>1426660.9109999998</v>
      </c>
      <c r="J254" s="156"/>
    </row>
  </sheetData>
  <sheetProtection/>
  <mergeCells count="143">
    <mergeCell ref="A191:I191"/>
    <mergeCell ref="A192:I192"/>
    <mergeCell ref="A193:I193"/>
    <mergeCell ref="A147:A148"/>
    <mergeCell ref="B147:B148"/>
    <mergeCell ref="C147:C148"/>
    <mergeCell ref="D147:D148"/>
    <mergeCell ref="C171:C172"/>
    <mergeCell ref="A167:I167"/>
    <mergeCell ref="I147:I148"/>
    <mergeCell ref="A168:I168"/>
    <mergeCell ref="E171:F171"/>
    <mergeCell ref="J147:J148"/>
    <mergeCell ref="B166:I166"/>
    <mergeCell ref="G171:H171"/>
    <mergeCell ref="I171:I172"/>
    <mergeCell ref="J171:J172"/>
    <mergeCell ref="C123:C124"/>
    <mergeCell ref="D123:D124"/>
    <mergeCell ref="E123:F123"/>
    <mergeCell ref="G123:H123"/>
    <mergeCell ref="I123:I124"/>
    <mergeCell ref="J123:J124"/>
    <mergeCell ref="A143:I143"/>
    <mergeCell ref="A144:I144"/>
    <mergeCell ref="I76:I77"/>
    <mergeCell ref="J76:J77"/>
    <mergeCell ref="A98:I98"/>
    <mergeCell ref="E147:F147"/>
    <mergeCell ref="G147:H147"/>
    <mergeCell ref="B118:I118"/>
    <mergeCell ref="A119:I119"/>
    <mergeCell ref="A120:I120"/>
    <mergeCell ref="D76:D77"/>
    <mergeCell ref="A121:I121"/>
    <mergeCell ref="A122:I122"/>
    <mergeCell ref="B99:B100"/>
    <mergeCell ref="C99:C100"/>
    <mergeCell ref="D99:D100"/>
    <mergeCell ref="E99:F99"/>
    <mergeCell ref="G99:H99"/>
    <mergeCell ref="B1:I1"/>
    <mergeCell ref="A2:I2"/>
    <mergeCell ref="A3:I3"/>
    <mergeCell ref="A4:I4"/>
    <mergeCell ref="A5:I5"/>
    <mergeCell ref="J99:J100"/>
    <mergeCell ref="I99:I100"/>
    <mergeCell ref="B71:I71"/>
    <mergeCell ref="A72:I72"/>
    <mergeCell ref="A73:I73"/>
    <mergeCell ref="J30:J31"/>
    <mergeCell ref="E76:F76"/>
    <mergeCell ref="G76:H76"/>
    <mergeCell ref="A96:I96"/>
    <mergeCell ref="A97:I97"/>
    <mergeCell ref="A99:A100"/>
    <mergeCell ref="A74:I74"/>
    <mergeCell ref="A75:I75"/>
    <mergeCell ref="B94:I94"/>
    <mergeCell ref="C76:C77"/>
    <mergeCell ref="B25:I25"/>
    <mergeCell ref="A26:I26"/>
    <mergeCell ref="A6:A7"/>
    <mergeCell ref="A27:I27"/>
    <mergeCell ref="J6:J7"/>
    <mergeCell ref="J54:J55"/>
    <mergeCell ref="A28:I28"/>
    <mergeCell ref="A29:I29"/>
    <mergeCell ref="A30:A31"/>
    <mergeCell ref="B30:B31"/>
    <mergeCell ref="G6:H6"/>
    <mergeCell ref="I6:I7"/>
    <mergeCell ref="B6:B7"/>
    <mergeCell ref="C6:C7"/>
    <mergeCell ref="D6:D7"/>
    <mergeCell ref="E6:F6"/>
    <mergeCell ref="A52:I52"/>
    <mergeCell ref="A53:I53"/>
    <mergeCell ref="I30:I31"/>
    <mergeCell ref="D30:D31"/>
    <mergeCell ref="E30:F30"/>
    <mergeCell ref="G30:H30"/>
    <mergeCell ref="A51:I51"/>
    <mergeCell ref="B49:I49"/>
    <mergeCell ref="A50:I50"/>
    <mergeCell ref="C30:C31"/>
    <mergeCell ref="I54:I55"/>
    <mergeCell ref="A95:I95"/>
    <mergeCell ref="A54:A55"/>
    <mergeCell ref="B54:B55"/>
    <mergeCell ref="C54:C55"/>
    <mergeCell ref="D54:D55"/>
    <mergeCell ref="E54:F54"/>
    <mergeCell ref="G54:H54"/>
    <mergeCell ref="A76:A77"/>
    <mergeCell ref="B76:B77"/>
    <mergeCell ref="A145:I145"/>
    <mergeCell ref="A146:I146"/>
    <mergeCell ref="B142:I142"/>
    <mergeCell ref="A123:A124"/>
    <mergeCell ref="B123:B124"/>
    <mergeCell ref="J195:J196"/>
    <mergeCell ref="A195:A196"/>
    <mergeCell ref="B195:B196"/>
    <mergeCell ref="C195:C196"/>
    <mergeCell ref="D195:D196"/>
    <mergeCell ref="E195:F195"/>
    <mergeCell ref="G195:H195"/>
    <mergeCell ref="A169:I169"/>
    <mergeCell ref="A170:I170"/>
    <mergeCell ref="A171:A172"/>
    <mergeCell ref="B171:B172"/>
    <mergeCell ref="A194:I194"/>
    <mergeCell ref="I195:I196"/>
    <mergeCell ref="D171:D172"/>
    <mergeCell ref="B190:I190"/>
    <mergeCell ref="B214:I214"/>
    <mergeCell ref="A215:I215"/>
    <mergeCell ref="A216:I216"/>
    <mergeCell ref="A217:I217"/>
    <mergeCell ref="A218:I218"/>
    <mergeCell ref="A219:A220"/>
    <mergeCell ref="B219:B220"/>
    <mergeCell ref="C219:C220"/>
    <mergeCell ref="D219:D220"/>
    <mergeCell ref="E219:F219"/>
    <mergeCell ref="G219:H219"/>
    <mergeCell ref="I219:I220"/>
    <mergeCell ref="J219:J220"/>
    <mergeCell ref="B238:I238"/>
    <mergeCell ref="A239:I239"/>
    <mergeCell ref="A240:I240"/>
    <mergeCell ref="J243:J244"/>
    <mergeCell ref="A241:I241"/>
    <mergeCell ref="A242:I242"/>
    <mergeCell ref="A243:A244"/>
    <mergeCell ref="B243:B244"/>
    <mergeCell ref="C243:C244"/>
    <mergeCell ref="D243:D244"/>
    <mergeCell ref="E243:F243"/>
    <mergeCell ref="G243:H243"/>
    <mergeCell ref="I243:I24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5"/>
  <sheetViews>
    <sheetView zoomScalePageLayoutView="0" workbookViewId="0" topLeftCell="A16">
      <selection activeCell="B31" sqref="B31"/>
    </sheetView>
  </sheetViews>
  <sheetFormatPr defaultColWidth="9.140625" defaultRowHeight="21.75"/>
  <cols>
    <col min="1" max="1" width="5.57421875" style="3" customWidth="1"/>
    <col min="2" max="2" width="46.28125" style="3" customWidth="1"/>
    <col min="3" max="3" width="10.421875" style="3" customWidth="1"/>
    <col min="4" max="4" width="6.421875" style="3" customWidth="1"/>
    <col min="5" max="5" width="11.140625" style="3" customWidth="1"/>
    <col min="6" max="6" width="12.57421875" style="3" customWidth="1"/>
    <col min="7" max="7" width="11.140625" style="3" customWidth="1"/>
    <col min="8" max="8" width="12.57421875" style="3" customWidth="1"/>
    <col min="9" max="9" width="14.8515625" style="3" customWidth="1"/>
    <col min="10" max="10" width="17.57421875" style="3" customWidth="1"/>
    <col min="11" max="11" width="9.140625" style="3" customWidth="1"/>
    <col min="12" max="12" width="15.7109375" style="3" customWidth="1"/>
    <col min="13" max="16384" width="9.140625" style="3" customWidth="1"/>
  </cols>
  <sheetData>
    <row r="1" spans="1:10" ht="26.25">
      <c r="A1" s="2" t="s">
        <v>0</v>
      </c>
      <c r="B1" s="745" t="s">
        <v>11</v>
      </c>
      <c r="C1" s="745"/>
      <c r="D1" s="745"/>
      <c r="E1" s="745"/>
      <c r="F1" s="745"/>
      <c r="G1" s="745"/>
      <c r="H1" s="745"/>
      <c r="I1" s="745"/>
      <c r="J1" s="2"/>
    </row>
    <row r="2" spans="1:9" ht="21.75" customHeight="1">
      <c r="A2" s="746" t="s">
        <v>289</v>
      </c>
      <c r="B2" s="746"/>
      <c r="C2" s="746"/>
      <c r="D2" s="746"/>
      <c r="E2" s="746"/>
      <c r="F2" s="746"/>
      <c r="G2" s="746"/>
      <c r="H2" s="746"/>
      <c r="I2" s="746"/>
    </row>
    <row r="3" spans="1:9" ht="21.75" customHeight="1">
      <c r="A3" s="746" t="s">
        <v>281</v>
      </c>
      <c r="B3" s="746"/>
      <c r="C3" s="746"/>
      <c r="D3" s="746"/>
      <c r="E3" s="746"/>
      <c r="F3" s="746"/>
      <c r="G3" s="746"/>
      <c r="H3" s="746"/>
      <c r="I3" s="746"/>
    </row>
    <row r="4" spans="1:9" ht="21.75" customHeight="1">
      <c r="A4" s="746" t="s">
        <v>192</v>
      </c>
      <c r="B4" s="746"/>
      <c r="C4" s="746"/>
      <c r="D4" s="746"/>
      <c r="E4" s="746"/>
      <c r="F4" s="746"/>
      <c r="G4" s="746"/>
      <c r="H4" s="746"/>
      <c r="I4" s="746"/>
    </row>
    <row r="5" spans="1:10" ht="21.75" customHeight="1">
      <c r="A5" s="742" t="s">
        <v>350</v>
      </c>
      <c r="B5" s="742"/>
      <c r="C5" s="742"/>
      <c r="D5" s="742"/>
      <c r="E5" s="742"/>
      <c r="F5" s="742"/>
      <c r="G5" s="742"/>
      <c r="H5" s="742"/>
      <c r="I5" s="742"/>
      <c r="J5" s="4" t="s">
        <v>253</v>
      </c>
    </row>
    <row r="6" spans="1:10" ht="21">
      <c r="A6" s="740" t="s">
        <v>1</v>
      </c>
      <c r="B6" s="740" t="s">
        <v>2</v>
      </c>
      <c r="C6" s="740" t="s">
        <v>7</v>
      </c>
      <c r="D6" s="740" t="s">
        <v>3</v>
      </c>
      <c r="E6" s="743" t="s">
        <v>8</v>
      </c>
      <c r="F6" s="744"/>
      <c r="G6" s="743" t="s">
        <v>9</v>
      </c>
      <c r="H6" s="744"/>
      <c r="I6" s="740" t="s">
        <v>4</v>
      </c>
      <c r="J6" s="740" t="s">
        <v>12</v>
      </c>
    </row>
    <row r="7" spans="1:10" ht="21">
      <c r="A7" s="741"/>
      <c r="B7" s="741"/>
      <c r="C7" s="741"/>
      <c r="D7" s="741"/>
      <c r="E7" s="6" t="s">
        <v>6</v>
      </c>
      <c r="F7" s="6" t="s">
        <v>5</v>
      </c>
      <c r="G7" s="6" t="s">
        <v>6</v>
      </c>
      <c r="H7" s="6" t="s">
        <v>5</v>
      </c>
      <c r="I7" s="741"/>
      <c r="J7" s="741"/>
    </row>
    <row r="8" spans="1:10" ht="21">
      <c r="A8" s="280"/>
      <c r="B8" s="281" t="s">
        <v>37</v>
      </c>
      <c r="C8" s="282"/>
      <c r="D8" s="160"/>
      <c r="E8" s="282"/>
      <c r="F8" s="283"/>
      <c r="G8" s="284"/>
      <c r="H8" s="283"/>
      <c r="I8" s="283"/>
      <c r="J8" s="282"/>
    </row>
    <row r="9" spans="1:10" ht="21">
      <c r="A9" s="311"/>
      <c r="B9" s="315" t="s">
        <v>178</v>
      </c>
      <c r="C9" s="31">
        <v>621</v>
      </c>
      <c r="D9" s="36" t="s">
        <v>16</v>
      </c>
      <c r="E9" s="31">
        <v>600</v>
      </c>
      <c r="F9" s="31">
        <f>E9*C9</f>
        <v>372600</v>
      </c>
      <c r="G9" s="317" t="s">
        <v>181</v>
      </c>
      <c r="H9" s="316" t="s">
        <v>181</v>
      </c>
      <c r="I9" s="31">
        <f>F9</f>
        <v>372600</v>
      </c>
      <c r="J9" s="313"/>
    </row>
    <row r="10" spans="1:10" ht="27" customHeight="1">
      <c r="A10" s="313"/>
      <c r="B10" s="330" t="s">
        <v>134</v>
      </c>
      <c r="C10" s="331">
        <v>32</v>
      </c>
      <c r="D10" s="36" t="s">
        <v>10</v>
      </c>
      <c r="E10" s="32">
        <v>1161</v>
      </c>
      <c r="F10" s="31">
        <f aca="true" t="shared" si="0" ref="F10:F19">E10*C10</f>
        <v>37152</v>
      </c>
      <c r="G10" s="332">
        <v>135</v>
      </c>
      <c r="H10" s="31">
        <f>C10*G10</f>
        <v>4320</v>
      </c>
      <c r="I10" s="31">
        <f aca="true" t="shared" si="1" ref="I10:I20">F10+H10</f>
        <v>41472</v>
      </c>
      <c r="J10" s="313"/>
    </row>
    <row r="11" spans="1:10" s="33" customFormat="1" ht="21.75" customHeight="1">
      <c r="A11" s="333"/>
      <c r="B11" s="330" t="s">
        <v>135</v>
      </c>
      <c r="C11" s="334">
        <v>243</v>
      </c>
      <c r="D11" s="335" t="s">
        <v>10</v>
      </c>
      <c r="E11" s="32">
        <v>1740</v>
      </c>
      <c r="F11" s="32">
        <f t="shared" si="0"/>
        <v>422820</v>
      </c>
      <c r="G11" s="336">
        <v>115</v>
      </c>
      <c r="H11" s="32">
        <f aca="true" t="shared" si="2" ref="H11:H16">G11*C11</f>
        <v>27945</v>
      </c>
      <c r="I11" s="32">
        <f t="shared" si="1"/>
        <v>450765</v>
      </c>
      <c r="J11" s="333"/>
    </row>
    <row r="12" spans="1:10" ht="19.5" customHeight="1">
      <c r="A12" s="313"/>
      <c r="B12" s="337" t="s">
        <v>179</v>
      </c>
      <c r="C12" s="331">
        <v>55</v>
      </c>
      <c r="D12" s="36" t="s">
        <v>10</v>
      </c>
      <c r="E12" s="31">
        <v>720</v>
      </c>
      <c r="F12" s="31">
        <f t="shared" si="0"/>
        <v>39600</v>
      </c>
      <c r="G12" s="332">
        <v>115</v>
      </c>
      <c r="H12" s="31">
        <f>G12*C12</f>
        <v>6325</v>
      </c>
      <c r="I12" s="31">
        <f t="shared" si="1"/>
        <v>45925</v>
      </c>
      <c r="J12" s="313"/>
    </row>
    <row r="13" spans="1:10" ht="41.25" customHeight="1">
      <c r="A13" s="313"/>
      <c r="B13" s="8" t="s">
        <v>180</v>
      </c>
      <c r="C13" s="331">
        <v>16</v>
      </c>
      <c r="D13" s="338" t="s">
        <v>10</v>
      </c>
      <c r="E13" s="31">
        <v>502.4</v>
      </c>
      <c r="F13" s="31">
        <f>E13*C13</f>
        <v>8038.4</v>
      </c>
      <c r="G13" s="332">
        <v>115</v>
      </c>
      <c r="H13" s="31">
        <f t="shared" si="2"/>
        <v>1840</v>
      </c>
      <c r="I13" s="31">
        <f t="shared" si="1"/>
        <v>9878.4</v>
      </c>
      <c r="J13" s="313"/>
    </row>
    <row r="14" spans="1:10" ht="21">
      <c r="A14" s="313"/>
      <c r="B14" s="8" t="s">
        <v>64</v>
      </c>
      <c r="C14" s="331">
        <v>79</v>
      </c>
      <c r="D14" s="36" t="s">
        <v>10</v>
      </c>
      <c r="E14" s="31">
        <v>60</v>
      </c>
      <c r="F14" s="31">
        <f t="shared" si="0"/>
        <v>4740</v>
      </c>
      <c r="G14" s="332">
        <v>80</v>
      </c>
      <c r="H14" s="31">
        <f t="shared" si="2"/>
        <v>6320</v>
      </c>
      <c r="I14" s="31">
        <f t="shared" si="1"/>
        <v>11060</v>
      </c>
      <c r="J14" s="313"/>
    </row>
    <row r="15" spans="1:10" ht="21">
      <c r="A15" s="313"/>
      <c r="B15" s="8" t="s">
        <v>77</v>
      </c>
      <c r="C15" s="331">
        <v>196</v>
      </c>
      <c r="D15" s="36" t="s">
        <v>10</v>
      </c>
      <c r="E15" s="31">
        <v>150</v>
      </c>
      <c r="F15" s="31">
        <f t="shared" si="0"/>
        <v>29400</v>
      </c>
      <c r="G15" s="332">
        <v>90</v>
      </c>
      <c r="H15" s="31">
        <f t="shared" si="2"/>
        <v>17640</v>
      </c>
      <c r="I15" s="31">
        <f t="shared" si="1"/>
        <v>47040</v>
      </c>
      <c r="J15" s="313"/>
    </row>
    <row r="16" spans="1:10" ht="21">
      <c r="A16" s="34"/>
      <c r="B16" s="339" t="s">
        <v>78</v>
      </c>
      <c r="C16" s="35">
        <v>17</v>
      </c>
      <c r="D16" s="36" t="s">
        <v>22</v>
      </c>
      <c r="E16" s="148">
        <v>7390</v>
      </c>
      <c r="F16" s="31">
        <f t="shared" si="0"/>
        <v>125630</v>
      </c>
      <c r="G16" s="148">
        <v>500</v>
      </c>
      <c r="H16" s="31">
        <f t="shared" si="2"/>
        <v>8500</v>
      </c>
      <c r="I16" s="31">
        <f t="shared" si="1"/>
        <v>134130</v>
      </c>
      <c r="J16" s="38"/>
    </row>
    <row r="17" spans="1:10" ht="21">
      <c r="A17" s="34"/>
      <c r="B17" s="340" t="s">
        <v>220</v>
      </c>
      <c r="C17" s="35">
        <v>3</v>
      </c>
      <c r="D17" s="36" t="s">
        <v>22</v>
      </c>
      <c r="E17" s="148">
        <v>8495</v>
      </c>
      <c r="F17" s="31">
        <f t="shared" si="0"/>
        <v>25485</v>
      </c>
      <c r="G17" s="148">
        <v>500</v>
      </c>
      <c r="H17" s="31">
        <f>G17*C17</f>
        <v>1500</v>
      </c>
      <c r="I17" s="31">
        <f t="shared" si="1"/>
        <v>26985</v>
      </c>
      <c r="J17" s="38"/>
    </row>
    <row r="18" spans="1:10" ht="21">
      <c r="A18" s="34"/>
      <c r="B18" s="339" t="s">
        <v>133</v>
      </c>
      <c r="C18" s="35">
        <v>70</v>
      </c>
      <c r="D18" s="36" t="s">
        <v>10</v>
      </c>
      <c r="E18" s="148">
        <v>135</v>
      </c>
      <c r="F18" s="31">
        <f t="shared" si="0"/>
        <v>9450</v>
      </c>
      <c r="G18" s="148">
        <v>0</v>
      </c>
      <c r="H18" s="31">
        <f>G18*C18</f>
        <v>0</v>
      </c>
      <c r="I18" s="31">
        <f t="shared" si="1"/>
        <v>9450</v>
      </c>
      <c r="J18" s="38"/>
    </row>
    <row r="19" spans="1:10" ht="21">
      <c r="A19" s="34"/>
      <c r="B19" s="339" t="s">
        <v>132</v>
      </c>
      <c r="C19" s="35">
        <v>17</v>
      </c>
      <c r="D19" s="36" t="s">
        <v>10</v>
      </c>
      <c r="E19" s="148">
        <v>1140</v>
      </c>
      <c r="F19" s="31">
        <f t="shared" si="0"/>
        <v>19380</v>
      </c>
      <c r="G19" s="148">
        <v>0</v>
      </c>
      <c r="H19" s="31">
        <f>G19*C19</f>
        <v>0</v>
      </c>
      <c r="I19" s="31">
        <f t="shared" si="1"/>
        <v>19380</v>
      </c>
      <c r="J19" s="38"/>
    </row>
    <row r="20" spans="1:10" ht="21">
      <c r="A20" s="34"/>
      <c r="B20" s="339" t="s">
        <v>151</v>
      </c>
      <c r="C20" s="35">
        <v>33</v>
      </c>
      <c r="D20" s="36" t="s">
        <v>10</v>
      </c>
      <c r="E20" s="148">
        <v>0</v>
      </c>
      <c r="F20" s="31">
        <f>E20*C20</f>
        <v>0</v>
      </c>
      <c r="G20" s="148">
        <v>700</v>
      </c>
      <c r="H20" s="31">
        <f>G20*C20</f>
        <v>23100</v>
      </c>
      <c r="I20" s="31">
        <f t="shared" si="1"/>
        <v>23100</v>
      </c>
      <c r="J20" s="38"/>
    </row>
    <row r="21" spans="1:10" ht="21">
      <c r="A21" s="318"/>
      <c r="B21" s="319" t="s">
        <v>73</v>
      </c>
      <c r="C21" s="320"/>
      <c r="D21" s="321"/>
      <c r="E21" s="322"/>
      <c r="F21" s="322"/>
      <c r="G21" s="323"/>
      <c r="H21" s="322"/>
      <c r="I21" s="324">
        <f>SUM(I9:I20)</f>
        <v>1191785.4</v>
      </c>
      <c r="J21" s="318"/>
    </row>
    <row r="22" spans="1:10" ht="21">
      <c r="A22" s="40"/>
      <c r="B22" s="41"/>
      <c r="C22" s="42"/>
      <c r="D22" s="43"/>
      <c r="E22" s="44"/>
      <c r="F22" s="44"/>
      <c r="G22" s="45"/>
      <c r="H22" s="44"/>
      <c r="I22" s="44"/>
      <c r="J22" s="40"/>
    </row>
    <row r="23" spans="1:10" ht="21">
      <c r="A23" s="46"/>
      <c r="B23" s="24"/>
      <c r="C23" s="25"/>
      <c r="D23" s="26"/>
      <c r="E23" s="27"/>
      <c r="F23" s="27"/>
      <c r="G23" s="28"/>
      <c r="H23" s="27"/>
      <c r="I23" s="27"/>
      <c r="J23" s="23"/>
    </row>
    <row r="24" spans="1:10" ht="21">
      <c r="A24" s="23"/>
      <c r="B24" s="24"/>
      <c r="C24" s="25"/>
      <c r="D24" s="26"/>
      <c r="E24" s="27"/>
      <c r="F24" s="27"/>
      <c r="G24" s="28"/>
      <c r="H24" s="27"/>
      <c r="I24" s="27"/>
      <c r="J24" s="23"/>
    </row>
    <row r="25" spans="1:10" ht="21">
      <c r="A25" s="23"/>
      <c r="B25" s="24"/>
      <c r="C25" s="25"/>
      <c r="D25" s="26"/>
      <c r="E25" s="27"/>
      <c r="F25" s="27"/>
      <c r="G25" s="28"/>
      <c r="H25" s="27"/>
      <c r="I25" s="27"/>
      <c r="J25" s="23"/>
    </row>
    <row r="26" spans="1:10" ht="21">
      <c r="A26" s="23"/>
      <c r="B26" s="24"/>
      <c r="C26" s="25"/>
      <c r="D26" s="26"/>
      <c r="E26" s="27"/>
      <c r="F26" s="27"/>
      <c r="G26" s="28"/>
      <c r="H26" s="27"/>
      <c r="I26" s="27"/>
      <c r="J26" s="23"/>
    </row>
    <row r="27" spans="1:10" ht="21">
      <c r="A27" s="23"/>
      <c r="B27" s="24"/>
      <c r="C27" s="25"/>
      <c r="D27" s="26"/>
      <c r="E27" s="27"/>
      <c r="F27" s="27"/>
      <c r="G27" s="28"/>
      <c r="H27" s="27"/>
      <c r="I27" s="27"/>
      <c r="J27" s="23"/>
    </row>
    <row r="28" spans="1:10" ht="21">
      <c r="A28" s="47"/>
      <c r="B28" s="24"/>
      <c r="C28" s="48"/>
      <c r="D28" s="26"/>
      <c r="E28" s="27"/>
      <c r="F28" s="27"/>
      <c r="G28" s="49"/>
      <c r="H28" s="49"/>
      <c r="I28" s="27"/>
      <c r="J28" s="50"/>
    </row>
    <row r="29" spans="1:10" ht="21">
      <c r="A29" s="51"/>
      <c r="B29" s="24"/>
      <c r="C29" s="52"/>
      <c r="D29" s="26"/>
      <c r="E29" s="27"/>
      <c r="F29" s="27"/>
      <c r="G29" s="53"/>
      <c r="H29" s="49"/>
      <c r="I29" s="53"/>
      <c r="J29" s="50"/>
    </row>
    <row r="30" spans="1:10" ht="21.75" customHeight="1">
      <c r="A30" s="54"/>
      <c r="B30" s="55"/>
      <c r="C30" s="48"/>
      <c r="D30" s="26"/>
      <c r="E30" s="53"/>
      <c r="F30" s="53"/>
      <c r="G30" s="53"/>
      <c r="H30" s="49"/>
      <c r="I30" s="53"/>
      <c r="J30" s="50"/>
    </row>
    <row r="31" spans="1:10" ht="21.75" customHeight="1">
      <c r="A31" s="51"/>
      <c r="B31" s="24"/>
      <c r="C31" s="48"/>
      <c r="D31" s="26"/>
      <c r="E31" s="53"/>
      <c r="F31" s="53"/>
      <c r="G31" s="53"/>
      <c r="H31" s="49"/>
      <c r="I31" s="53"/>
      <c r="J31" s="50"/>
    </row>
    <row r="32" ht="21.75" customHeight="1"/>
    <row r="33" ht="21.75" customHeight="1"/>
    <row r="35" ht="21.75" customHeight="1"/>
    <row r="36" ht="21.75" customHeight="1"/>
    <row r="37" ht="21.75" customHeight="1"/>
    <row r="38" ht="21.75" customHeight="1"/>
    <row r="60" ht="26.25" customHeight="1"/>
    <row r="61" ht="21.75" customHeight="1"/>
    <row r="62" ht="21.75" customHeight="1"/>
    <row r="63" ht="21.75" customHeight="1"/>
    <row r="64" ht="21.75" customHeight="1"/>
    <row r="82" ht="21.75" customHeight="1"/>
    <row r="83" ht="21.75" customHeight="1"/>
    <row r="84" ht="21.75" customHeight="1"/>
    <row r="85" ht="21.75" customHeight="1"/>
    <row r="108" ht="21.75" customHeight="1"/>
    <row r="109" ht="21.75" customHeight="1"/>
    <row r="110" ht="21.75" customHeight="1"/>
    <row r="111" ht="21.75" customHeight="1"/>
    <row r="136" ht="21.75" customHeight="1"/>
    <row r="137" ht="21.75" customHeight="1"/>
    <row r="138" ht="26.25" customHeight="1"/>
    <row r="139" ht="21.75" customHeight="1"/>
    <row r="140" ht="21.75" customHeight="1"/>
    <row r="141" ht="21.75" customHeight="1"/>
    <row r="142" ht="21.75" customHeight="1"/>
    <row r="145" ht="21">
      <c r="L145" s="30"/>
    </row>
  </sheetData>
  <sheetProtection/>
  <mergeCells count="13">
    <mergeCell ref="J6:J7"/>
    <mergeCell ref="A6:A7"/>
    <mergeCell ref="B6:B7"/>
    <mergeCell ref="C6:C7"/>
    <mergeCell ref="D6:D7"/>
    <mergeCell ref="E6:F6"/>
    <mergeCell ref="G6:H6"/>
    <mergeCell ref="B1:I1"/>
    <mergeCell ref="A2:I2"/>
    <mergeCell ref="A3:I3"/>
    <mergeCell ref="A4:I4"/>
    <mergeCell ref="A5:I5"/>
    <mergeCell ref="I6:I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2"/>
  <sheetViews>
    <sheetView view="pageBreakPreview" zoomScale="124" zoomScaleNormal="112" zoomScaleSheetLayoutView="124" zoomScalePageLayoutView="0" workbookViewId="0" topLeftCell="A73">
      <selection activeCell="A77" sqref="A77:I77"/>
    </sheetView>
  </sheetViews>
  <sheetFormatPr defaultColWidth="9.140625" defaultRowHeight="21.75"/>
  <cols>
    <col min="1" max="1" width="5.57421875" style="3" customWidth="1"/>
    <col min="2" max="2" width="49.7109375" style="3" customWidth="1"/>
    <col min="3" max="3" width="10.421875" style="3" customWidth="1"/>
    <col min="4" max="4" width="6.421875" style="3" customWidth="1"/>
    <col min="5" max="5" width="11.140625" style="3" customWidth="1"/>
    <col min="6" max="6" width="12.57421875" style="3" customWidth="1"/>
    <col min="7" max="7" width="11.140625" style="3" customWidth="1"/>
    <col min="8" max="8" width="12.57421875" style="3" customWidth="1"/>
    <col min="9" max="9" width="14.8515625" style="3" customWidth="1"/>
    <col min="10" max="10" width="17.57421875" style="3" customWidth="1"/>
    <col min="11" max="11" width="9.140625" style="3" customWidth="1"/>
    <col min="12" max="12" width="15.7109375" style="3" customWidth="1"/>
    <col min="13" max="16384" width="9.140625" style="3" customWidth="1"/>
  </cols>
  <sheetData>
    <row r="1" spans="1:10" ht="26.25">
      <c r="A1" s="2" t="s">
        <v>0</v>
      </c>
      <c r="B1" s="745" t="s">
        <v>11</v>
      </c>
      <c r="C1" s="745"/>
      <c r="D1" s="745"/>
      <c r="E1" s="745"/>
      <c r="F1" s="745"/>
      <c r="G1" s="745"/>
      <c r="H1" s="745"/>
      <c r="I1" s="745"/>
      <c r="J1" s="2"/>
    </row>
    <row r="2" spans="1:9" ht="21.75" customHeight="1">
      <c r="A2" s="746" t="s">
        <v>286</v>
      </c>
      <c r="B2" s="746"/>
      <c r="C2" s="746"/>
      <c r="D2" s="746"/>
      <c r="E2" s="746"/>
      <c r="F2" s="746"/>
      <c r="G2" s="746"/>
      <c r="H2" s="746"/>
      <c r="I2" s="746"/>
    </row>
    <row r="3" spans="1:9" ht="21.75" customHeight="1">
      <c r="A3" s="746" t="s">
        <v>281</v>
      </c>
      <c r="B3" s="746"/>
      <c r="C3" s="746"/>
      <c r="D3" s="746"/>
      <c r="E3" s="746"/>
      <c r="F3" s="746"/>
      <c r="G3" s="746"/>
      <c r="H3" s="746"/>
      <c r="I3" s="746"/>
    </row>
    <row r="4" spans="1:9" ht="21.75" customHeight="1">
      <c r="A4" s="746" t="s">
        <v>192</v>
      </c>
      <c r="B4" s="746"/>
      <c r="C4" s="746"/>
      <c r="D4" s="746"/>
      <c r="E4" s="746"/>
      <c r="F4" s="746"/>
      <c r="G4" s="746"/>
      <c r="H4" s="746"/>
      <c r="I4" s="746"/>
    </row>
    <row r="5" spans="1:10" ht="21.75" customHeight="1">
      <c r="A5" s="742" t="s">
        <v>351</v>
      </c>
      <c r="B5" s="742"/>
      <c r="C5" s="742"/>
      <c r="D5" s="742"/>
      <c r="E5" s="742"/>
      <c r="F5" s="742"/>
      <c r="G5" s="742"/>
      <c r="H5" s="742"/>
      <c r="I5" s="742"/>
      <c r="J5" s="4" t="s">
        <v>254</v>
      </c>
    </row>
    <row r="6" spans="1:10" ht="21">
      <c r="A6" s="740" t="s">
        <v>1</v>
      </c>
      <c r="B6" s="740" t="s">
        <v>2</v>
      </c>
      <c r="C6" s="740" t="s">
        <v>7</v>
      </c>
      <c r="D6" s="740" t="s">
        <v>3</v>
      </c>
      <c r="E6" s="743" t="s">
        <v>8</v>
      </c>
      <c r="F6" s="744"/>
      <c r="G6" s="743" t="s">
        <v>9</v>
      </c>
      <c r="H6" s="744"/>
      <c r="I6" s="740" t="s">
        <v>4</v>
      </c>
      <c r="J6" s="740" t="s">
        <v>12</v>
      </c>
    </row>
    <row r="7" spans="1:10" ht="21">
      <c r="A7" s="741"/>
      <c r="B7" s="741"/>
      <c r="C7" s="741"/>
      <c r="D7" s="741"/>
      <c r="E7" s="6" t="s">
        <v>6</v>
      </c>
      <c r="F7" s="6" t="s">
        <v>5</v>
      </c>
      <c r="G7" s="6" t="s">
        <v>6</v>
      </c>
      <c r="H7" s="6" t="s">
        <v>5</v>
      </c>
      <c r="I7" s="741"/>
      <c r="J7" s="741"/>
    </row>
    <row r="8" spans="1:10" ht="21">
      <c r="A8" s="325">
        <v>1</v>
      </c>
      <c r="B8" s="281" t="s">
        <v>65</v>
      </c>
      <c r="C8" s="326"/>
      <c r="D8" s="160"/>
      <c r="E8" s="326"/>
      <c r="F8" s="327"/>
      <c r="G8" s="328"/>
      <c r="H8" s="327"/>
      <c r="I8" s="327"/>
      <c r="J8" s="326"/>
    </row>
    <row r="9" spans="1:10" s="13" customFormat="1" ht="18.75" customHeight="1">
      <c r="A9" s="7"/>
      <c r="B9" s="8" t="s">
        <v>51</v>
      </c>
      <c r="C9" s="9">
        <v>2</v>
      </c>
      <c r="D9" s="10" t="s">
        <v>10</v>
      </c>
      <c r="E9" s="1">
        <v>5000</v>
      </c>
      <c r="F9" s="1">
        <f aca="true" t="shared" si="0" ref="F9:F16">+C9*E9</f>
        <v>10000</v>
      </c>
      <c r="G9" s="11">
        <v>450</v>
      </c>
      <c r="H9" s="1">
        <f aca="true" t="shared" si="1" ref="H9:H16">+C9*G9</f>
        <v>900</v>
      </c>
      <c r="I9" s="1">
        <f aca="true" t="shared" si="2" ref="I9:I16">+F9+H9</f>
        <v>10900</v>
      </c>
      <c r="J9" s="12"/>
    </row>
    <row r="10" spans="1:10" s="13" customFormat="1" ht="18.75" customHeight="1">
      <c r="A10" s="7"/>
      <c r="B10" s="8" t="s">
        <v>105</v>
      </c>
      <c r="C10" s="9">
        <v>4</v>
      </c>
      <c r="D10" s="10" t="s">
        <v>10</v>
      </c>
      <c r="E10" s="1">
        <v>4940</v>
      </c>
      <c r="F10" s="1">
        <f t="shared" si="0"/>
        <v>19760</v>
      </c>
      <c r="G10" s="11">
        <v>450</v>
      </c>
      <c r="H10" s="1">
        <f t="shared" si="1"/>
        <v>1800</v>
      </c>
      <c r="I10" s="1">
        <f t="shared" si="2"/>
        <v>21560</v>
      </c>
      <c r="J10" s="12"/>
    </row>
    <row r="11" spans="1:10" s="13" customFormat="1" ht="18.75" customHeight="1">
      <c r="A11" s="7"/>
      <c r="B11" s="8" t="s">
        <v>53</v>
      </c>
      <c r="C11" s="9">
        <v>2</v>
      </c>
      <c r="D11" s="10" t="s">
        <v>10</v>
      </c>
      <c r="E11" s="285">
        <v>1823</v>
      </c>
      <c r="F11" s="1">
        <f t="shared" si="0"/>
        <v>3646</v>
      </c>
      <c r="G11" s="420">
        <v>450</v>
      </c>
      <c r="H11" s="1">
        <f t="shared" si="1"/>
        <v>900</v>
      </c>
      <c r="I11" s="1">
        <f t="shared" si="2"/>
        <v>4546</v>
      </c>
      <c r="J11" s="12"/>
    </row>
    <row r="12" spans="1:10" s="13" customFormat="1" ht="18.75" customHeight="1">
      <c r="A12" s="7"/>
      <c r="B12" s="8" t="s">
        <v>46</v>
      </c>
      <c r="C12" s="9">
        <v>2</v>
      </c>
      <c r="D12" s="10" t="s">
        <v>50</v>
      </c>
      <c r="E12" s="285">
        <v>369</v>
      </c>
      <c r="F12" s="1">
        <f t="shared" si="0"/>
        <v>738</v>
      </c>
      <c r="G12" s="11">
        <v>35</v>
      </c>
      <c r="H12" s="1">
        <f t="shared" si="1"/>
        <v>70</v>
      </c>
      <c r="I12" s="1">
        <f t="shared" si="2"/>
        <v>808</v>
      </c>
      <c r="J12" s="12"/>
    </row>
    <row r="13" spans="1:10" s="13" customFormat="1" ht="18.75" customHeight="1">
      <c r="A13" s="7"/>
      <c r="B13" s="8" t="s">
        <v>221</v>
      </c>
      <c r="C13" s="9">
        <v>8</v>
      </c>
      <c r="D13" s="10" t="s">
        <v>16</v>
      </c>
      <c r="E13" s="1">
        <v>0</v>
      </c>
      <c r="F13" s="1">
        <v>0</v>
      </c>
      <c r="G13" s="11">
        <v>600</v>
      </c>
      <c r="H13" s="1">
        <f t="shared" si="1"/>
        <v>4800</v>
      </c>
      <c r="I13" s="1">
        <f t="shared" si="2"/>
        <v>4800</v>
      </c>
      <c r="J13" s="12"/>
    </row>
    <row r="14" spans="1:10" s="13" customFormat="1" ht="18.75" customHeight="1">
      <c r="A14" s="7"/>
      <c r="B14" s="8" t="s">
        <v>122</v>
      </c>
      <c r="C14" s="9">
        <v>6</v>
      </c>
      <c r="D14" s="10" t="s">
        <v>49</v>
      </c>
      <c r="E14" s="1">
        <v>80</v>
      </c>
      <c r="F14" s="1">
        <f>E14*C14</f>
        <v>480</v>
      </c>
      <c r="G14" s="412" t="s">
        <v>181</v>
      </c>
      <c r="H14" s="413" t="s">
        <v>181</v>
      </c>
      <c r="I14" s="1">
        <f>E14*C14</f>
        <v>480</v>
      </c>
      <c r="J14" s="12"/>
    </row>
    <row r="15" spans="1:10" s="13" customFormat="1" ht="18.75" customHeight="1">
      <c r="A15" s="7"/>
      <c r="B15" s="8" t="s">
        <v>123</v>
      </c>
      <c r="C15" s="9">
        <v>2</v>
      </c>
      <c r="D15" s="10" t="s">
        <v>124</v>
      </c>
      <c r="E15" s="1">
        <v>1350</v>
      </c>
      <c r="F15" s="1">
        <f>E15*C15</f>
        <v>2700</v>
      </c>
      <c r="G15" s="414" t="s">
        <v>181</v>
      </c>
      <c r="H15" s="413" t="s">
        <v>181</v>
      </c>
      <c r="I15" s="1">
        <f>E15*C15</f>
        <v>2700</v>
      </c>
      <c r="J15" s="12"/>
    </row>
    <row r="16" spans="1:10" s="13" customFormat="1" ht="18.75" customHeight="1">
      <c r="A16" s="7"/>
      <c r="B16" s="329" t="s">
        <v>87</v>
      </c>
      <c r="C16" s="9">
        <v>1</v>
      </c>
      <c r="D16" s="10" t="s">
        <v>48</v>
      </c>
      <c r="E16" s="1">
        <v>1920</v>
      </c>
      <c r="F16" s="1">
        <f t="shared" si="0"/>
        <v>1920</v>
      </c>
      <c r="G16" s="11">
        <v>70</v>
      </c>
      <c r="H16" s="1">
        <f t="shared" si="1"/>
        <v>70</v>
      </c>
      <c r="I16" s="1">
        <f t="shared" si="2"/>
        <v>1990</v>
      </c>
      <c r="J16" s="12"/>
    </row>
    <row r="17" spans="1:10" ht="21">
      <c r="A17" s="304"/>
      <c r="B17" s="305" t="s">
        <v>71</v>
      </c>
      <c r="C17" s="306"/>
      <c r="D17" s="307"/>
      <c r="E17" s="308"/>
      <c r="F17" s="308"/>
      <c r="G17" s="309"/>
      <c r="H17" s="308"/>
      <c r="I17" s="310">
        <f>SUM(I9:I16)</f>
        <v>47784</v>
      </c>
      <c r="J17" s="304"/>
    </row>
    <row r="18" spans="1:10" ht="21">
      <c r="A18" s="311">
        <v>2</v>
      </c>
      <c r="B18" s="315" t="s">
        <v>66</v>
      </c>
      <c r="C18" s="313"/>
      <c r="D18" s="36"/>
      <c r="E18" s="313"/>
      <c r="F18" s="316"/>
      <c r="G18" s="317"/>
      <c r="H18" s="316"/>
      <c r="I18" s="316"/>
      <c r="J18" s="313"/>
    </row>
    <row r="19" spans="1:10" ht="26.25" customHeight="1">
      <c r="A19" s="7"/>
      <c r="B19" s="8" t="s">
        <v>51</v>
      </c>
      <c r="C19" s="9">
        <v>3</v>
      </c>
      <c r="D19" s="10" t="s">
        <v>10</v>
      </c>
      <c r="E19" s="1">
        <v>5000</v>
      </c>
      <c r="F19" s="1">
        <f>+C19*E19</f>
        <v>15000</v>
      </c>
      <c r="G19" s="11">
        <v>450</v>
      </c>
      <c r="H19" s="1">
        <f>+C19*G19</f>
        <v>1350</v>
      </c>
      <c r="I19" s="1">
        <f>+F19+H19</f>
        <v>16350</v>
      </c>
      <c r="J19" s="12"/>
    </row>
    <row r="20" spans="1:10" ht="21.75" customHeight="1">
      <c r="A20" s="7"/>
      <c r="B20" s="8" t="s">
        <v>53</v>
      </c>
      <c r="C20" s="9">
        <v>1</v>
      </c>
      <c r="D20" s="10" t="s">
        <v>10</v>
      </c>
      <c r="E20" s="1">
        <v>1823</v>
      </c>
      <c r="F20" s="1">
        <f>+C20*E20</f>
        <v>1823</v>
      </c>
      <c r="G20" s="415">
        <v>450</v>
      </c>
      <c r="H20" s="1">
        <f>+C20*G20</f>
        <v>450</v>
      </c>
      <c r="I20" s="1">
        <f>+F20+H20</f>
        <v>2273</v>
      </c>
      <c r="J20" s="12"/>
    </row>
    <row r="21" spans="1:10" ht="21.75" customHeight="1">
      <c r="A21" s="7"/>
      <c r="B21" s="286" t="s">
        <v>70</v>
      </c>
      <c r="C21" s="9">
        <v>1</v>
      </c>
      <c r="D21" s="10" t="s">
        <v>10</v>
      </c>
      <c r="E21" s="285">
        <v>650</v>
      </c>
      <c r="F21" s="1">
        <f>+C21*E21</f>
        <v>650</v>
      </c>
      <c r="G21" s="415">
        <v>450</v>
      </c>
      <c r="H21" s="1">
        <f>+C21*G21</f>
        <v>450</v>
      </c>
      <c r="I21" s="1">
        <f>+F21+H21</f>
        <v>1100</v>
      </c>
      <c r="J21" s="12"/>
    </row>
    <row r="22" spans="1:10" ht="21.75" customHeight="1">
      <c r="A22" s="7"/>
      <c r="B22" s="8" t="s">
        <v>46</v>
      </c>
      <c r="C22" s="9">
        <v>3</v>
      </c>
      <c r="D22" s="10" t="s">
        <v>50</v>
      </c>
      <c r="E22" s="285">
        <v>369</v>
      </c>
      <c r="F22" s="1">
        <f>+C22*E22</f>
        <v>1107</v>
      </c>
      <c r="G22" s="11">
        <v>35</v>
      </c>
      <c r="H22" s="1">
        <f>+C22*G22</f>
        <v>105</v>
      </c>
      <c r="I22" s="1">
        <f>+F22+H22</f>
        <v>1212</v>
      </c>
      <c r="J22" s="12"/>
    </row>
    <row r="23" spans="1:10" s="13" customFormat="1" ht="18.75" customHeight="1">
      <c r="A23" s="287"/>
      <c r="B23" s="314" t="s">
        <v>222</v>
      </c>
      <c r="C23" s="289">
        <v>4</v>
      </c>
      <c r="D23" s="290" t="s">
        <v>16</v>
      </c>
      <c r="E23" s="291">
        <v>0</v>
      </c>
      <c r="F23" s="291">
        <v>0</v>
      </c>
      <c r="G23" s="292">
        <v>600</v>
      </c>
      <c r="H23" s="291">
        <f>+C23*G23</f>
        <v>2400</v>
      </c>
      <c r="I23" s="291">
        <f>+F23+H23</f>
        <v>2400</v>
      </c>
      <c r="J23" s="293"/>
    </row>
    <row r="24" spans="1:10" s="13" customFormat="1" ht="18.75" customHeight="1">
      <c r="A24" s="427"/>
      <c r="B24" s="428"/>
      <c r="C24" s="429"/>
      <c r="D24" s="430"/>
      <c r="E24" s="431"/>
      <c r="F24" s="431"/>
      <c r="G24" s="432"/>
      <c r="H24" s="431"/>
      <c r="I24" s="431"/>
      <c r="J24" s="433"/>
    </row>
    <row r="25" spans="1:10" ht="26.25">
      <c r="A25" s="2" t="s">
        <v>0</v>
      </c>
      <c r="B25" s="745" t="s">
        <v>11</v>
      </c>
      <c r="C25" s="745"/>
      <c r="D25" s="745"/>
      <c r="E25" s="745"/>
      <c r="F25" s="745"/>
      <c r="G25" s="745"/>
      <c r="H25" s="745"/>
      <c r="I25" s="745"/>
      <c r="J25" s="2"/>
    </row>
    <row r="26" spans="1:9" ht="21">
      <c r="A26" s="746" t="s">
        <v>286</v>
      </c>
      <c r="B26" s="746"/>
      <c r="C26" s="746"/>
      <c r="D26" s="746"/>
      <c r="E26" s="746"/>
      <c r="F26" s="746"/>
      <c r="G26" s="746"/>
      <c r="H26" s="746"/>
      <c r="I26" s="746"/>
    </row>
    <row r="27" spans="1:9" ht="21">
      <c r="A27" s="746" t="s">
        <v>281</v>
      </c>
      <c r="B27" s="746"/>
      <c r="C27" s="746"/>
      <c r="D27" s="746"/>
      <c r="E27" s="746"/>
      <c r="F27" s="746"/>
      <c r="G27" s="746"/>
      <c r="H27" s="746"/>
      <c r="I27" s="746"/>
    </row>
    <row r="28" spans="1:9" ht="21">
      <c r="A28" s="746" t="s">
        <v>192</v>
      </c>
      <c r="B28" s="746"/>
      <c r="C28" s="746"/>
      <c r="D28" s="746"/>
      <c r="E28" s="746"/>
      <c r="F28" s="746"/>
      <c r="G28" s="746"/>
      <c r="H28" s="746"/>
      <c r="I28" s="746"/>
    </row>
    <row r="29" spans="1:10" ht="21">
      <c r="A29" s="742" t="s">
        <v>352</v>
      </c>
      <c r="B29" s="742"/>
      <c r="C29" s="742"/>
      <c r="D29" s="742"/>
      <c r="E29" s="742"/>
      <c r="F29" s="742"/>
      <c r="G29" s="742"/>
      <c r="H29" s="742"/>
      <c r="I29" s="742"/>
      <c r="J29" s="4" t="s">
        <v>255</v>
      </c>
    </row>
    <row r="30" spans="1:10" ht="21">
      <c r="A30" s="740" t="s">
        <v>1</v>
      </c>
      <c r="B30" s="740" t="s">
        <v>2</v>
      </c>
      <c r="C30" s="740" t="s">
        <v>7</v>
      </c>
      <c r="D30" s="740" t="s">
        <v>3</v>
      </c>
      <c r="E30" s="743" t="s">
        <v>8</v>
      </c>
      <c r="F30" s="744"/>
      <c r="G30" s="743" t="s">
        <v>9</v>
      </c>
      <c r="H30" s="744"/>
      <c r="I30" s="740" t="s">
        <v>4</v>
      </c>
      <c r="J30" s="740" t="s">
        <v>12</v>
      </c>
    </row>
    <row r="31" spans="1:10" ht="21">
      <c r="A31" s="741"/>
      <c r="B31" s="741"/>
      <c r="C31" s="741"/>
      <c r="D31" s="741"/>
      <c r="E31" s="6" t="s">
        <v>6</v>
      </c>
      <c r="F31" s="6" t="s">
        <v>5</v>
      </c>
      <c r="G31" s="6" t="s">
        <v>6</v>
      </c>
      <c r="H31" s="6" t="s">
        <v>5</v>
      </c>
      <c r="I31" s="741"/>
      <c r="J31" s="741"/>
    </row>
    <row r="32" spans="1:10" s="13" customFormat="1" ht="18.75" customHeight="1">
      <c r="A32" s="294"/>
      <c r="B32" s="295" t="s">
        <v>122</v>
      </c>
      <c r="C32" s="296">
        <v>7</v>
      </c>
      <c r="D32" s="297" t="s">
        <v>49</v>
      </c>
      <c r="E32" s="299">
        <v>80</v>
      </c>
      <c r="F32" s="299">
        <f>E32*C32</f>
        <v>560</v>
      </c>
      <c r="G32" s="416" t="s">
        <v>181</v>
      </c>
      <c r="H32" s="417" t="s">
        <v>181</v>
      </c>
      <c r="I32" s="299">
        <f>E32*C32</f>
        <v>560</v>
      </c>
      <c r="J32" s="301"/>
    </row>
    <row r="33" spans="1:10" s="13" customFormat="1" ht="18.75" customHeight="1">
      <c r="A33" s="7"/>
      <c r="B33" s="8" t="s">
        <v>123</v>
      </c>
      <c r="C33" s="9">
        <v>2</v>
      </c>
      <c r="D33" s="10" t="s">
        <v>124</v>
      </c>
      <c r="E33" s="1">
        <v>1350</v>
      </c>
      <c r="F33" s="1">
        <f>E33*C33</f>
        <v>2700</v>
      </c>
      <c r="G33" s="414" t="s">
        <v>181</v>
      </c>
      <c r="H33" s="413" t="s">
        <v>181</v>
      </c>
      <c r="I33" s="1">
        <f>C33*E33</f>
        <v>2700</v>
      </c>
      <c r="J33" s="12"/>
    </row>
    <row r="34" spans="1:10" ht="21">
      <c r="A34" s="7"/>
      <c r="B34" s="286" t="s">
        <v>107</v>
      </c>
      <c r="C34" s="9">
        <v>1</v>
      </c>
      <c r="D34" s="10" t="s">
        <v>48</v>
      </c>
      <c r="E34" s="1">
        <v>1140</v>
      </c>
      <c r="F34" s="1">
        <f>+C34*E34</f>
        <v>1140</v>
      </c>
      <c r="G34" s="11">
        <v>70</v>
      </c>
      <c r="H34" s="1">
        <f>G34*C34</f>
        <v>70</v>
      </c>
      <c r="I34" s="1">
        <f>+F34+H34</f>
        <v>1210</v>
      </c>
      <c r="J34" s="12"/>
    </row>
    <row r="35" spans="1:10" ht="21">
      <c r="A35" s="7"/>
      <c r="B35" s="286" t="s">
        <v>106</v>
      </c>
      <c r="C35" s="9">
        <v>1</v>
      </c>
      <c r="D35" s="10" t="s">
        <v>48</v>
      </c>
      <c r="E35" s="1">
        <v>840</v>
      </c>
      <c r="F35" s="1">
        <f>+C35*E35</f>
        <v>840</v>
      </c>
      <c r="G35" s="11">
        <v>70</v>
      </c>
      <c r="H35" s="1">
        <f>+C35*G35</f>
        <v>70</v>
      </c>
      <c r="I35" s="1">
        <f>+F35+H35</f>
        <v>910</v>
      </c>
      <c r="J35" s="12"/>
    </row>
    <row r="36" spans="1:10" ht="21">
      <c r="A36" s="304"/>
      <c r="B36" s="305" t="s">
        <v>71</v>
      </c>
      <c r="C36" s="306"/>
      <c r="D36" s="307"/>
      <c r="E36" s="308"/>
      <c r="F36" s="308"/>
      <c r="G36" s="309"/>
      <c r="H36" s="308"/>
      <c r="I36" s="310">
        <f>SUM(I19:I35)</f>
        <v>28715</v>
      </c>
      <c r="J36" s="304"/>
    </row>
    <row r="37" spans="1:10" ht="21">
      <c r="A37" s="311">
        <v>3</v>
      </c>
      <c r="B37" s="315" t="s">
        <v>67</v>
      </c>
      <c r="C37" s="313"/>
      <c r="D37" s="36"/>
      <c r="E37" s="313"/>
      <c r="F37" s="316"/>
      <c r="G37" s="317"/>
      <c r="H37" s="316"/>
      <c r="I37" s="316"/>
      <c r="J37" s="313"/>
    </row>
    <row r="38" spans="1:10" ht="21">
      <c r="A38" s="7"/>
      <c r="B38" s="8" t="s">
        <v>51</v>
      </c>
      <c r="C38" s="9">
        <v>4</v>
      </c>
      <c r="D38" s="10" t="s">
        <v>10</v>
      </c>
      <c r="E38" s="1">
        <v>5000</v>
      </c>
      <c r="F38" s="1">
        <f>+C38*E38</f>
        <v>20000</v>
      </c>
      <c r="G38" s="1">
        <v>450</v>
      </c>
      <c r="H38" s="1">
        <f aca="true" t="shared" si="3" ref="H38:H46">+C38*G38</f>
        <v>1800</v>
      </c>
      <c r="I38" s="1">
        <f aca="true" t="shared" si="4" ref="I38:I46">+F38+H38</f>
        <v>21800</v>
      </c>
      <c r="J38" s="12"/>
    </row>
    <row r="39" spans="1:10" ht="21">
      <c r="A39" s="7"/>
      <c r="B39" s="8" t="s">
        <v>53</v>
      </c>
      <c r="C39" s="9">
        <v>4</v>
      </c>
      <c r="D39" s="10" t="s">
        <v>10</v>
      </c>
      <c r="E39" s="1">
        <v>1823</v>
      </c>
      <c r="F39" s="1">
        <f>+C39*E39</f>
        <v>7292</v>
      </c>
      <c r="G39" s="285">
        <v>450</v>
      </c>
      <c r="H39" s="1">
        <f t="shared" si="3"/>
        <v>1800</v>
      </c>
      <c r="I39" s="1">
        <f t="shared" si="4"/>
        <v>9092</v>
      </c>
      <c r="J39" s="12"/>
    </row>
    <row r="40" spans="1:10" ht="21.75" customHeight="1">
      <c r="A40" s="7"/>
      <c r="B40" s="8" t="s">
        <v>47</v>
      </c>
      <c r="C40" s="9">
        <v>2</v>
      </c>
      <c r="D40" s="10" t="s">
        <v>10</v>
      </c>
      <c r="E40" s="1">
        <v>1310</v>
      </c>
      <c r="F40" s="1">
        <f>+C40*E40</f>
        <v>2620</v>
      </c>
      <c r="G40" s="1">
        <v>70</v>
      </c>
      <c r="H40" s="1">
        <f>+C40*G40</f>
        <v>140</v>
      </c>
      <c r="I40" s="1">
        <f>+F40+H40</f>
        <v>2760</v>
      </c>
      <c r="J40" s="12"/>
    </row>
    <row r="41" spans="1:10" ht="21.75" customHeight="1">
      <c r="A41" s="7"/>
      <c r="B41" s="8" t="s">
        <v>46</v>
      </c>
      <c r="C41" s="9">
        <v>4</v>
      </c>
      <c r="D41" s="10" t="s">
        <v>50</v>
      </c>
      <c r="E41" s="285">
        <v>369</v>
      </c>
      <c r="F41" s="1">
        <f>+C41*E41</f>
        <v>1476</v>
      </c>
      <c r="G41" s="1">
        <v>35</v>
      </c>
      <c r="H41" s="1">
        <f t="shared" si="3"/>
        <v>140</v>
      </c>
      <c r="I41" s="1">
        <f t="shared" si="4"/>
        <v>1616</v>
      </c>
      <c r="J41" s="12"/>
    </row>
    <row r="42" spans="1:10" s="13" customFormat="1" ht="18.75" customHeight="1">
      <c r="A42" s="7"/>
      <c r="B42" s="8" t="s">
        <v>223</v>
      </c>
      <c r="C42" s="9">
        <v>8</v>
      </c>
      <c r="D42" s="10" t="s">
        <v>16</v>
      </c>
      <c r="E42" s="1">
        <v>0</v>
      </c>
      <c r="F42" s="1">
        <v>0</v>
      </c>
      <c r="G42" s="1">
        <v>600</v>
      </c>
      <c r="H42" s="1">
        <f t="shared" si="3"/>
        <v>4800</v>
      </c>
      <c r="I42" s="1">
        <f t="shared" si="4"/>
        <v>4800</v>
      </c>
      <c r="J42" s="12"/>
    </row>
    <row r="43" spans="1:10" s="13" customFormat="1" ht="18.75" customHeight="1">
      <c r="A43" s="7"/>
      <c r="B43" s="8" t="s">
        <v>122</v>
      </c>
      <c r="C43" s="9">
        <v>12</v>
      </c>
      <c r="D43" s="10" t="s">
        <v>49</v>
      </c>
      <c r="E43" s="1">
        <v>80</v>
      </c>
      <c r="F43" s="1">
        <f>E43*C43</f>
        <v>960</v>
      </c>
      <c r="G43" s="411" t="s">
        <v>181</v>
      </c>
      <c r="H43" s="411" t="s">
        <v>181</v>
      </c>
      <c r="I43" s="1">
        <f>E43*C43</f>
        <v>960</v>
      </c>
      <c r="J43" s="12"/>
    </row>
    <row r="44" spans="1:10" s="13" customFormat="1" ht="18.75" customHeight="1">
      <c r="A44" s="7"/>
      <c r="B44" s="8" t="s">
        <v>123</v>
      </c>
      <c r="C44" s="9">
        <v>4</v>
      </c>
      <c r="D44" s="10" t="s">
        <v>124</v>
      </c>
      <c r="E44" s="1">
        <v>1350</v>
      </c>
      <c r="F44" s="1">
        <f>E44*C44</f>
        <v>5400</v>
      </c>
      <c r="G44" s="418" t="s">
        <v>181</v>
      </c>
      <c r="H44" s="411" t="s">
        <v>181</v>
      </c>
      <c r="I44" s="1">
        <f>E44*C44</f>
        <v>5400</v>
      </c>
      <c r="J44" s="12"/>
    </row>
    <row r="45" spans="1:10" ht="21.75" customHeight="1">
      <c r="A45" s="7"/>
      <c r="B45" s="286" t="s">
        <v>108</v>
      </c>
      <c r="C45" s="9">
        <v>1</v>
      </c>
      <c r="D45" s="10" t="s">
        <v>48</v>
      </c>
      <c r="E45" s="1">
        <v>4560</v>
      </c>
      <c r="F45" s="1">
        <f>+C45*E45</f>
        <v>4560</v>
      </c>
      <c r="G45" s="1">
        <v>70</v>
      </c>
      <c r="H45" s="1">
        <f>+C45*G45</f>
        <v>70</v>
      </c>
      <c r="I45" s="1">
        <f>+F45+H45</f>
        <v>4630</v>
      </c>
      <c r="J45" s="12"/>
    </row>
    <row r="46" spans="1:10" ht="21.75" customHeight="1">
      <c r="A46" s="7"/>
      <c r="B46" s="286" t="s">
        <v>109</v>
      </c>
      <c r="C46" s="9">
        <v>1</v>
      </c>
      <c r="D46" s="10" t="s">
        <v>48</v>
      </c>
      <c r="E46" s="1">
        <v>1920</v>
      </c>
      <c r="F46" s="1">
        <f>+C46*E46</f>
        <v>1920</v>
      </c>
      <c r="G46" s="11">
        <v>70</v>
      </c>
      <c r="H46" s="1">
        <f t="shared" si="3"/>
        <v>70</v>
      </c>
      <c r="I46" s="1">
        <f t="shared" si="4"/>
        <v>1990</v>
      </c>
      <c r="J46" s="12"/>
    </row>
    <row r="47" spans="1:10" ht="21">
      <c r="A47" s="318"/>
      <c r="B47" s="319" t="s">
        <v>71</v>
      </c>
      <c r="C47" s="320"/>
      <c r="D47" s="321"/>
      <c r="E47" s="322"/>
      <c r="F47" s="322"/>
      <c r="G47" s="323"/>
      <c r="H47" s="322"/>
      <c r="I47" s="324">
        <f>SUM(I38:I46)</f>
        <v>53048</v>
      </c>
      <c r="J47" s="318"/>
    </row>
    <row r="48" spans="1:10" s="218" customFormat="1" ht="21">
      <c r="A48" s="434"/>
      <c r="B48" s="274"/>
      <c r="C48" s="435"/>
      <c r="D48" s="377"/>
      <c r="E48" s="436"/>
      <c r="F48" s="436"/>
      <c r="G48" s="437"/>
      <c r="H48" s="436"/>
      <c r="I48" s="438"/>
      <c r="J48" s="434"/>
    </row>
    <row r="49" spans="1:10" ht="21.75" customHeight="1">
      <c r="A49" s="2" t="s">
        <v>0</v>
      </c>
      <c r="B49" s="745" t="s">
        <v>11</v>
      </c>
      <c r="C49" s="745"/>
      <c r="D49" s="745"/>
      <c r="E49" s="745"/>
      <c r="F49" s="745"/>
      <c r="G49" s="745"/>
      <c r="H49" s="745"/>
      <c r="I49" s="745"/>
      <c r="J49" s="2"/>
    </row>
    <row r="50" spans="1:9" ht="21.75" customHeight="1">
      <c r="A50" s="746" t="s">
        <v>286</v>
      </c>
      <c r="B50" s="746"/>
      <c r="C50" s="746"/>
      <c r="D50" s="746"/>
      <c r="E50" s="746"/>
      <c r="F50" s="746"/>
      <c r="G50" s="746"/>
      <c r="H50" s="746"/>
      <c r="I50" s="746"/>
    </row>
    <row r="51" spans="1:9" ht="21">
      <c r="A51" s="746" t="s">
        <v>281</v>
      </c>
      <c r="B51" s="746"/>
      <c r="C51" s="746"/>
      <c r="D51" s="746"/>
      <c r="E51" s="746"/>
      <c r="F51" s="746"/>
      <c r="G51" s="746"/>
      <c r="H51" s="746"/>
      <c r="I51" s="746"/>
    </row>
    <row r="52" spans="1:9" ht="21">
      <c r="A52" s="746" t="s">
        <v>192</v>
      </c>
      <c r="B52" s="746"/>
      <c r="C52" s="746"/>
      <c r="D52" s="746"/>
      <c r="E52" s="746"/>
      <c r="F52" s="746"/>
      <c r="G52" s="746"/>
      <c r="H52" s="746"/>
      <c r="I52" s="746"/>
    </row>
    <row r="53" spans="1:10" ht="21">
      <c r="A53" s="742" t="s">
        <v>353</v>
      </c>
      <c r="B53" s="742"/>
      <c r="C53" s="742"/>
      <c r="D53" s="742"/>
      <c r="E53" s="742"/>
      <c r="F53" s="742"/>
      <c r="G53" s="742"/>
      <c r="H53" s="742"/>
      <c r="I53" s="742"/>
      <c r="J53" s="4" t="s">
        <v>256</v>
      </c>
    </row>
    <row r="54" spans="1:10" ht="21">
      <c r="A54" s="740" t="s">
        <v>1</v>
      </c>
      <c r="B54" s="740" t="s">
        <v>2</v>
      </c>
      <c r="C54" s="740" t="s">
        <v>7</v>
      </c>
      <c r="D54" s="740" t="s">
        <v>3</v>
      </c>
      <c r="E54" s="743" t="s">
        <v>8</v>
      </c>
      <c r="F54" s="744"/>
      <c r="G54" s="743" t="s">
        <v>9</v>
      </c>
      <c r="H54" s="744"/>
      <c r="I54" s="740" t="s">
        <v>4</v>
      </c>
      <c r="J54" s="740" t="s">
        <v>12</v>
      </c>
    </row>
    <row r="55" spans="1:10" ht="21">
      <c r="A55" s="741"/>
      <c r="B55" s="741"/>
      <c r="C55" s="741"/>
      <c r="D55" s="741"/>
      <c r="E55" s="6" t="s">
        <v>6</v>
      </c>
      <c r="F55" s="6" t="s">
        <v>5</v>
      </c>
      <c r="G55" s="6" t="s">
        <v>6</v>
      </c>
      <c r="H55" s="6" t="s">
        <v>5</v>
      </c>
      <c r="I55" s="741"/>
      <c r="J55" s="741"/>
    </row>
    <row r="56" spans="1:10" ht="21">
      <c r="A56" s="280">
        <v>4</v>
      </c>
      <c r="B56" s="281" t="s">
        <v>68</v>
      </c>
      <c r="C56" s="282"/>
      <c r="D56" s="160"/>
      <c r="E56" s="282"/>
      <c r="F56" s="283"/>
      <c r="G56" s="284"/>
      <c r="H56" s="283"/>
      <c r="I56" s="283"/>
      <c r="J56" s="282"/>
    </row>
    <row r="57" spans="1:10" ht="21">
      <c r="A57" s="7"/>
      <c r="B57" s="8" t="s">
        <v>51</v>
      </c>
      <c r="C57" s="9">
        <v>3</v>
      </c>
      <c r="D57" s="10" t="s">
        <v>10</v>
      </c>
      <c r="E57" s="1">
        <v>5000</v>
      </c>
      <c r="F57" s="1">
        <f>+C57*E57</f>
        <v>15000</v>
      </c>
      <c r="G57" s="11">
        <v>450</v>
      </c>
      <c r="H57" s="1">
        <f aca="true" t="shared" si="5" ref="H57:H62">+C57*G57</f>
        <v>1350</v>
      </c>
      <c r="I57" s="1">
        <f>+F57+H57</f>
        <v>16350</v>
      </c>
      <c r="J57" s="12"/>
    </row>
    <row r="58" spans="1:10" ht="21">
      <c r="A58" s="7"/>
      <c r="B58" s="8" t="s">
        <v>52</v>
      </c>
      <c r="C58" s="9">
        <v>3</v>
      </c>
      <c r="D58" s="10" t="s">
        <v>10</v>
      </c>
      <c r="E58" s="1">
        <v>4940</v>
      </c>
      <c r="F58" s="1">
        <f>+C58*E58</f>
        <v>14820</v>
      </c>
      <c r="G58" s="11">
        <v>450</v>
      </c>
      <c r="H58" s="1">
        <f t="shared" si="5"/>
        <v>1350</v>
      </c>
      <c r="I58" s="1">
        <f aca="true" t="shared" si="6" ref="I58:I66">+F58+H58</f>
        <v>16170</v>
      </c>
      <c r="J58" s="12"/>
    </row>
    <row r="59" spans="1:10" ht="21">
      <c r="A59" s="7"/>
      <c r="B59" s="8" t="s">
        <v>53</v>
      </c>
      <c r="C59" s="9">
        <v>4</v>
      </c>
      <c r="D59" s="10" t="s">
        <v>10</v>
      </c>
      <c r="E59" s="285">
        <v>1823</v>
      </c>
      <c r="F59" s="1">
        <f>+C59*E59</f>
        <v>7292</v>
      </c>
      <c r="G59" s="285">
        <v>450</v>
      </c>
      <c r="H59" s="1">
        <f t="shared" si="5"/>
        <v>1800</v>
      </c>
      <c r="I59" s="1">
        <f t="shared" si="6"/>
        <v>9092</v>
      </c>
      <c r="J59" s="12"/>
    </row>
    <row r="60" spans="1:10" ht="21">
      <c r="A60" s="7"/>
      <c r="B60" s="8" t="s">
        <v>46</v>
      </c>
      <c r="C60" s="9">
        <v>3</v>
      </c>
      <c r="D60" s="10" t="s">
        <v>50</v>
      </c>
      <c r="E60" s="285">
        <v>369</v>
      </c>
      <c r="F60" s="1">
        <f>+C60*E60</f>
        <v>1107</v>
      </c>
      <c r="G60" s="1">
        <v>35</v>
      </c>
      <c r="H60" s="1">
        <f t="shared" si="5"/>
        <v>105</v>
      </c>
      <c r="I60" s="1">
        <f t="shared" si="6"/>
        <v>1212</v>
      </c>
      <c r="J60" s="12"/>
    </row>
    <row r="61" spans="1:10" ht="21">
      <c r="A61" s="7"/>
      <c r="B61" s="8" t="s">
        <v>47</v>
      </c>
      <c r="C61" s="9">
        <v>2</v>
      </c>
      <c r="D61" s="10" t="s">
        <v>10</v>
      </c>
      <c r="E61" s="1">
        <v>1310</v>
      </c>
      <c r="F61" s="1">
        <f>+C61*E61</f>
        <v>2620</v>
      </c>
      <c r="G61" s="11">
        <v>70</v>
      </c>
      <c r="H61" s="1">
        <f t="shared" si="5"/>
        <v>140</v>
      </c>
      <c r="I61" s="1">
        <f t="shared" si="6"/>
        <v>2760</v>
      </c>
      <c r="J61" s="12"/>
    </row>
    <row r="62" spans="1:10" ht="21.75" customHeight="1">
      <c r="A62" s="7"/>
      <c r="B62" s="8" t="s">
        <v>222</v>
      </c>
      <c r="C62" s="9">
        <v>10</v>
      </c>
      <c r="D62" s="10" t="s">
        <v>16</v>
      </c>
      <c r="E62" s="1">
        <v>0</v>
      </c>
      <c r="F62" s="1">
        <v>0</v>
      </c>
      <c r="G62" s="11">
        <v>600</v>
      </c>
      <c r="H62" s="1">
        <f t="shared" si="5"/>
        <v>6000</v>
      </c>
      <c r="I62" s="1">
        <f t="shared" si="6"/>
        <v>6000</v>
      </c>
      <c r="J62" s="12"/>
    </row>
    <row r="63" spans="1:10" s="13" customFormat="1" ht="18.75" customHeight="1">
      <c r="A63" s="7"/>
      <c r="B63" s="8" t="s">
        <v>122</v>
      </c>
      <c r="C63" s="9">
        <v>10</v>
      </c>
      <c r="D63" s="10" t="s">
        <v>49</v>
      </c>
      <c r="E63" s="1">
        <v>80</v>
      </c>
      <c r="F63" s="1">
        <f>E63*C63</f>
        <v>800</v>
      </c>
      <c r="G63" s="412" t="s">
        <v>181</v>
      </c>
      <c r="H63" s="413" t="s">
        <v>181</v>
      </c>
      <c r="I63" s="1">
        <f>E63*C63</f>
        <v>800</v>
      </c>
      <c r="J63" s="12"/>
    </row>
    <row r="64" spans="1:10" s="13" customFormat="1" ht="18.75" customHeight="1">
      <c r="A64" s="7"/>
      <c r="B64" s="8" t="s">
        <v>123</v>
      </c>
      <c r="C64" s="9">
        <v>3</v>
      </c>
      <c r="D64" s="10" t="s">
        <v>124</v>
      </c>
      <c r="E64" s="1">
        <v>1350</v>
      </c>
      <c r="F64" s="1">
        <f>E64*C64</f>
        <v>4050</v>
      </c>
      <c r="G64" s="414" t="s">
        <v>181</v>
      </c>
      <c r="H64" s="413" t="s">
        <v>181</v>
      </c>
      <c r="I64" s="1">
        <f>E64*C64</f>
        <v>4050</v>
      </c>
      <c r="J64" s="12"/>
    </row>
    <row r="65" spans="1:10" ht="21.75" customHeight="1">
      <c r="A65" s="7"/>
      <c r="B65" s="286" t="s">
        <v>108</v>
      </c>
      <c r="C65" s="9">
        <v>1</v>
      </c>
      <c r="D65" s="10" t="s">
        <v>48</v>
      </c>
      <c r="E65" s="1">
        <v>4560</v>
      </c>
      <c r="F65" s="1">
        <v>4560</v>
      </c>
      <c r="G65" s="11">
        <v>70</v>
      </c>
      <c r="H65" s="1">
        <f>G65*C65</f>
        <v>70</v>
      </c>
      <c r="I65" s="1">
        <f t="shared" si="6"/>
        <v>4630</v>
      </c>
      <c r="J65" s="12"/>
    </row>
    <row r="66" spans="1:10" ht="21">
      <c r="A66" s="302"/>
      <c r="B66" s="286" t="s">
        <v>109</v>
      </c>
      <c r="C66" s="9">
        <v>1</v>
      </c>
      <c r="D66" s="10" t="s">
        <v>48</v>
      </c>
      <c r="E66" s="1">
        <v>1920</v>
      </c>
      <c r="F66" s="1">
        <v>1920</v>
      </c>
      <c r="G66" s="11">
        <v>70</v>
      </c>
      <c r="H66" s="1">
        <f>G66*C66</f>
        <v>70</v>
      </c>
      <c r="I66" s="1">
        <f t="shared" si="6"/>
        <v>1990</v>
      </c>
      <c r="J66" s="302"/>
    </row>
    <row r="67" spans="1:10" ht="21">
      <c r="A67" s="304"/>
      <c r="B67" s="305" t="s">
        <v>71</v>
      </c>
      <c r="C67" s="306"/>
      <c r="D67" s="307"/>
      <c r="E67" s="308"/>
      <c r="F67" s="308"/>
      <c r="G67" s="309"/>
      <c r="H67" s="308"/>
      <c r="I67" s="310">
        <f>SUM(I57:I66)</f>
        <v>63054</v>
      </c>
      <c r="J67" s="304"/>
    </row>
    <row r="68" spans="1:10" ht="21">
      <c r="A68" s="311">
        <v>5</v>
      </c>
      <c r="B68" s="312" t="s">
        <v>69</v>
      </c>
      <c r="C68" s="313"/>
      <c r="D68" s="313"/>
      <c r="E68" s="313"/>
      <c r="F68" s="313"/>
      <c r="G68" s="313"/>
      <c r="H68" s="313"/>
      <c r="I68" s="313"/>
      <c r="J68" s="313"/>
    </row>
    <row r="69" spans="1:10" ht="21">
      <c r="A69" s="311"/>
      <c r="B69" s="8" t="s">
        <v>51</v>
      </c>
      <c r="C69" s="9">
        <v>4</v>
      </c>
      <c r="D69" s="10" t="s">
        <v>10</v>
      </c>
      <c r="E69" s="1">
        <v>5000</v>
      </c>
      <c r="F69" s="1">
        <f>+C69*E69</f>
        <v>20000</v>
      </c>
      <c r="G69" s="11">
        <v>450</v>
      </c>
      <c r="H69" s="1">
        <f>+C69*G69</f>
        <v>1800</v>
      </c>
      <c r="I69" s="1">
        <f>+F69+H69</f>
        <v>21800</v>
      </c>
      <c r="J69" s="313"/>
    </row>
    <row r="70" spans="1:10" ht="21">
      <c r="A70" s="7"/>
      <c r="B70" s="8" t="s">
        <v>53</v>
      </c>
      <c r="C70" s="9">
        <v>4</v>
      </c>
      <c r="D70" s="10" t="s">
        <v>10</v>
      </c>
      <c r="E70" s="1">
        <v>1823</v>
      </c>
      <c r="F70" s="1">
        <f>+C70*E70</f>
        <v>7292</v>
      </c>
      <c r="G70" s="285">
        <v>450</v>
      </c>
      <c r="H70" s="1">
        <f>+C70*G70</f>
        <v>1800</v>
      </c>
      <c r="I70" s="1">
        <f>+F70+H70</f>
        <v>9092</v>
      </c>
      <c r="J70" s="12"/>
    </row>
    <row r="71" spans="1:10" ht="21">
      <c r="A71" s="287"/>
      <c r="B71" s="314" t="s">
        <v>47</v>
      </c>
      <c r="C71" s="289">
        <v>2</v>
      </c>
      <c r="D71" s="290" t="s">
        <v>10</v>
      </c>
      <c r="E71" s="291">
        <v>1310</v>
      </c>
      <c r="F71" s="291">
        <f>+C71*E71</f>
        <v>2620</v>
      </c>
      <c r="G71" s="292">
        <v>70</v>
      </c>
      <c r="H71" s="291">
        <f>+C71*G71</f>
        <v>140</v>
      </c>
      <c r="I71" s="291">
        <f>+F71+H71</f>
        <v>2760</v>
      </c>
      <c r="J71" s="293"/>
    </row>
    <row r="72" spans="1:10" ht="21">
      <c r="A72" s="427"/>
      <c r="B72" s="428"/>
      <c r="C72" s="429"/>
      <c r="D72" s="430"/>
      <c r="E72" s="431"/>
      <c r="F72" s="431"/>
      <c r="G72" s="432"/>
      <c r="H72" s="431"/>
      <c r="I72" s="431"/>
      <c r="J72" s="433"/>
    </row>
    <row r="73" spans="1:10" ht="26.25">
      <c r="A73" s="2" t="s">
        <v>0</v>
      </c>
      <c r="B73" s="745" t="s">
        <v>11</v>
      </c>
      <c r="C73" s="745"/>
      <c r="D73" s="745"/>
      <c r="E73" s="745"/>
      <c r="F73" s="745"/>
      <c r="G73" s="745"/>
      <c r="H73" s="745"/>
      <c r="I73" s="745"/>
      <c r="J73" s="2"/>
    </row>
    <row r="74" spans="1:9" ht="21">
      <c r="A74" s="746" t="s">
        <v>286</v>
      </c>
      <c r="B74" s="746"/>
      <c r="C74" s="746"/>
      <c r="D74" s="746"/>
      <c r="E74" s="746"/>
      <c r="F74" s="746"/>
      <c r="G74" s="746"/>
      <c r="H74" s="746"/>
      <c r="I74" s="746"/>
    </row>
    <row r="75" spans="1:9" ht="21">
      <c r="A75" s="746" t="s">
        <v>281</v>
      </c>
      <c r="B75" s="746"/>
      <c r="C75" s="746"/>
      <c r="D75" s="746"/>
      <c r="E75" s="746"/>
      <c r="F75" s="746"/>
      <c r="G75" s="746"/>
      <c r="H75" s="746"/>
      <c r="I75" s="746"/>
    </row>
    <row r="76" spans="1:9" ht="21">
      <c r="A76" s="746" t="s">
        <v>192</v>
      </c>
      <c r="B76" s="746"/>
      <c r="C76" s="746"/>
      <c r="D76" s="746"/>
      <c r="E76" s="746"/>
      <c r="F76" s="746"/>
      <c r="G76" s="746"/>
      <c r="H76" s="746"/>
      <c r="I76" s="746"/>
    </row>
    <row r="77" spans="1:10" ht="21">
      <c r="A77" s="742" t="s">
        <v>360</v>
      </c>
      <c r="B77" s="742"/>
      <c r="C77" s="742"/>
      <c r="D77" s="742"/>
      <c r="E77" s="742"/>
      <c r="F77" s="742"/>
      <c r="G77" s="742"/>
      <c r="H77" s="742"/>
      <c r="I77" s="742"/>
      <c r="J77" s="4" t="s">
        <v>257</v>
      </c>
    </row>
    <row r="78" spans="1:10" ht="21">
      <c r="A78" s="740" t="s">
        <v>1</v>
      </c>
      <c r="B78" s="740" t="s">
        <v>2</v>
      </c>
      <c r="C78" s="740" t="s">
        <v>7</v>
      </c>
      <c r="D78" s="740" t="s">
        <v>3</v>
      </c>
      <c r="E78" s="743" t="s">
        <v>8</v>
      </c>
      <c r="F78" s="744"/>
      <c r="G78" s="743" t="s">
        <v>9</v>
      </c>
      <c r="H78" s="744"/>
      <c r="I78" s="740" t="s">
        <v>4</v>
      </c>
      <c r="J78" s="740" t="s">
        <v>12</v>
      </c>
    </row>
    <row r="79" spans="1:10" ht="21">
      <c r="A79" s="741"/>
      <c r="B79" s="741"/>
      <c r="C79" s="741"/>
      <c r="D79" s="741"/>
      <c r="E79" s="6" t="s">
        <v>6</v>
      </c>
      <c r="F79" s="6" t="s">
        <v>5</v>
      </c>
      <c r="G79" s="6" t="s">
        <v>6</v>
      </c>
      <c r="H79" s="6" t="s">
        <v>5</v>
      </c>
      <c r="I79" s="741"/>
      <c r="J79" s="741"/>
    </row>
    <row r="80" spans="1:10" ht="21.75" customHeight="1">
      <c r="A80" s="294"/>
      <c r="B80" s="295" t="s">
        <v>46</v>
      </c>
      <c r="C80" s="296">
        <v>4</v>
      </c>
      <c r="D80" s="297" t="s">
        <v>50</v>
      </c>
      <c r="E80" s="298">
        <v>369</v>
      </c>
      <c r="F80" s="299">
        <f>+C80*E80</f>
        <v>1476</v>
      </c>
      <c r="G80" s="300">
        <v>35</v>
      </c>
      <c r="H80" s="299">
        <f>+C80*G80</f>
        <v>140</v>
      </c>
      <c r="I80" s="299">
        <f>+F80+H80</f>
        <v>1616</v>
      </c>
      <c r="J80" s="301"/>
    </row>
    <row r="81" spans="1:10" ht="21.75" customHeight="1">
      <c r="A81" s="7"/>
      <c r="B81" s="8" t="s">
        <v>222</v>
      </c>
      <c r="C81" s="9">
        <v>8</v>
      </c>
      <c r="D81" s="10" t="s">
        <v>16</v>
      </c>
      <c r="E81" s="1">
        <v>0</v>
      </c>
      <c r="F81" s="1">
        <v>0</v>
      </c>
      <c r="G81" s="11">
        <v>600</v>
      </c>
      <c r="H81" s="1">
        <f aca="true" t="shared" si="7" ref="H81:H92">+C81*G81</f>
        <v>4800</v>
      </c>
      <c r="I81" s="1">
        <f aca="true" t="shared" si="8" ref="I81:I90">+F81+H81</f>
        <v>4800</v>
      </c>
      <c r="J81" s="12"/>
    </row>
    <row r="82" spans="1:10" s="13" customFormat="1" ht="18.75" customHeight="1">
      <c r="A82" s="7"/>
      <c r="B82" s="8" t="s">
        <v>122</v>
      </c>
      <c r="C82" s="9">
        <v>12</v>
      </c>
      <c r="D82" s="10" t="s">
        <v>49</v>
      </c>
      <c r="E82" s="1">
        <v>80</v>
      </c>
      <c r="F82" s="1">
        <f aca="true" t="shared" si="9" ref="F82:F90">+C82*E82</f>
        <v>960</v>
      </c>
      <c r="G82" s="410" t="s">
        <v>181</v>
      </c>
      <c r="H82" s="411" t="s">
        <v>181</v>
      </c>
      <c r="I82" s="1">
        <f>E82*C82</f>
        <v>960</v>
      </c>
      <c r="J82" s="12"/>
    </row>
    <row r="83" spans="1:10" s="13" customFormat="1" ht="18.75" customHeight="1">
      <c r="A83" s="7"/>
      <c r="B83" s="8" t="s">
        <v>123</v>
      </c>
      <c r="C83" s="9">
        <v>4</v>
      </c>
      <c r="D83" s="10" t="s">
        <v>124</v>
      </c>
      <c r="E83" s="1">
        <v>1350</v>
      </c>
      <c r="F83" s="1">
        <f t="shared" si="9"/>
        <v>5400</v>
      </c>
      <c r="G83" s="410" t="s">
        <v>181</v>
      </c>
      <c r="H83" s="411" t="s">
        <v>181</v>
      </c>
      <c r="I83" s="1">
        <f>C83*E83</f>
        <v>5400</v>
      </c>
      <c r="J83" s="12"/>
    </row>
    <row r="84" spans="1:10" ht="21.75" customHeight="1">
      <c r="A84" s="7"/>
      <c r="B84" s="286" t="s">
        <v>108</v>
      </c>
      <c r="C84" s="9">
        <v>1</v>
      </c>
      <c r="D84" s="10" t="s">
        <v>48</v>
      </c>
      <c r="E84" s="1">
        <v>4560</v>
      </c>
      <c r="F84" s="1">
        <f t="shared" si="9"/>
        <v>4560</v>
      </c>
      <c r="G84" s="11">
        <v>70</v>
      </c>
      <c r="H84" s="1">
        <f t="shared" si="7"/>
        <v>70</v>
      </c>
      <c r="I84" s="1">
        <f t="shared" si="8"/>
        <v>4630</v>
      </c>
      <c r="J84" s="12"/>
    </row>
    <row r="85" spans="1:10" ht="21">
      <c r="A85" s="302"/>
      <c r="B85" s="286" t="s">
        <v>109</v>
      </c>
      <c r="C85" s="9">
        <v>1</v>
      </c>
      <c r="D85" s="10" t="s">
        <v>48</v>
      </c>
      <c r="E85" s="1">
        <v>1920</v>
      </c>
      <c r="F85" s="1">
        <f t="shared" si="9"/>
        <v>1920</v>
      </c>
      <c r="G85" s="11">
        <v>70</v>
      </c>
      <c r="H85" s="1">
        <f t="shared" si="7"/>
        <v>70</v>
      </c>
      <c r="I85" s="1">
        <f t="shared" si="8"/>
        <v>1990</v>
      </c>
      <c r="J85" s="302"/>
    </row>
    <row r="86" spans="1:10" ht="21">
      <c r="A86" s="302"/>
      <c r="B86" s="286" t="s">
        <v>224</v>
      </c>
      <c r="C86" s="9">
        <v>6</v>
      </c>
      <c r="D86" s="10" t="s">
        <v>193</v>
      </c>
      <c r="E86" s="1">
        <v>100.32</v>
      </c>
      <c r="F86" s="1">
        <f t="shared" si="9"/>
        <v>601.92</v>
      </c>
      <c r="G86" s="11">
        <v>30</v>
      </c>
      <c r="H86" s="1">
        <f t="shared" si="7"/>
        <v>180</v>
      </c>
      <c r="I86" s="1">
        <f t="shared" si="8"/>
        <v>781.92</v>
      </c>
      <c r="J86" s="302"/>
    </row>
    <row r="87" spans="1:10" ht="21">
      <c r="A87" s="302"/>
      <c r="B87" s="286" t="s">
        <v>225</v>
      </c>
      <c r="C87" s="9">
        <v>6</v>
      </c>
      <c r="D87" s="10" t="s">
        <v>193</v>
      </c>
      <c r="E87" s="1">
        <v>149.6</v>
      </c>
      <c r="F87" s="1">
        <f t="shared" si="9"/>
        <v>897.5999999999999</v>
      </c>
      <c r="G87" s="11">
        <v>30</v>
      </c>
      <c r="H87" s="1">
        <f t="shared" si="7"/>
        <v>180</v>
      </c>
      <c r="I87" s="1">
        <f t="shared" si="8"/>
        <v>1077.6</v>
      </c>
      <c r="J87" s="302"/>
    </row>
    <row r="88" spans="1:10" ht="21">
      <c r="A88" s="302"/>
      <c r="B88" s="286" t="s">
        <v>226</v>
      </c>
      <c r="C88" s="9">
        <v>29</v>
      </c>
      <c r="D88" s="10" t="s">
        <v>193</v>
      </c>
      <c r="E88" s="1">
        <v>347.6</v>
      </c>
      <c r="F88" s="1">
        <f t="shared" si="9"/>
        <v>10080.400000000001</v>
      </c>
      <c r="G88" s="11">
        <v>75</v>
      </c>
      <c r="H88" s="1">
        <f t="shared" si="7"/>
        <v>2175</v>
      </c>
      <c r="I88" s="1">
        <f t="shared" si="8"/>
        <v>12255.400000000001</v>
      </c>
      <c r="J88" s="302"/>
    </row>
    <row r="89" spans="1:10" ht="21">
      <c r="A89" s="302"/>
      <c r="B89" s="286" t="s">
        <v>227</v>
      </c>
      <c r="C89" s="9">
        <v>6</v>
      </c>
      <c r="D89" s="10" t="s">
        <v>193</v>
      </c>
      <c r="E89" s="1">
        <v>849.2</v>
      </c>
      <c r="F89" s="1">
        <f t="shared" si="9"/>
        <v>5095.200000000001</v>
      </c>
      <c r="G89" s="11">
        <v>120</v>
      </c>
      <c r="H89" s="1">
        <f t="shared" si="7"/>
        <v>720</v>
      </c>
      <c r="I89" s="1">
        <f t="shared" si="8"/>
        <v>5815.200000000001</v>
      </c>
      <c r="J89" s="302"/>
    </row>
    <row r="90" spans="1:10" ht="21">
      <c r="A90" s="302"/>
      <c r="B90" s="286" t="s">
        <v>228</v>
      </c>
      <c r="C90" s="9">
        <v>6</v>
      </c>
      <c r="D90" s="10" t="s">
        <v>193</v>
      </c>
      <c r="E90" s="1">
        <v>1192.4</v>
      </c>
      <c r="F90" s="1">
        <f t="shared" si="9"/>
        <v>7154.400000000001</v>
      </c>
      <c r="G90" s="11">
        <v>250</v>
      </c>
      <c r="H90" s="1">
        <f t="shared" si="7"/>
        <v>1500</v>
      </c>
      <c r="I90" s="1">
        <f t="shared" si="8"/>
        <v>8654.400000000001</v>
      </c>
      <c r="J90" s="302"/>
    </row>
    <row r="91" spans="1:10" ht="21">
      <c r="A91" s="302"/>
      <c r="B91" s="286" t="s">
        <v>194</v>
      </c>
      <c r="C91" s="9">
        <v>1</v>
      </c>
      <c r="D91" s="10"/>
      <c r="E91" s="1" t="s">
        <v>181</v>
      </c>
      <c r="F91" s="1" t="s">
        <v>181</v>
      </c>
      <c r="G91" s="1">
        <v>7148.85</v>
      </c>
      <c r="H91" s="1">
        <f t="shared" si="7"/>
        <v>7148.85</v>
      </c>
      <c r="I91" s="1">
        <f>H91</f>
        <v>7148.85</v>
      </c>
      <c r="J91" s="302"/>
    </row>
    <row r="92" spans="1:10" ht="21">
      <c r="A92" s="303"/>
      <c r="B92" s="288" t="s">
        <v>294</v>
      </c>
      <c r="C92" s="289">
        <v>1</v>
      </c>
      <c r="D92" s="290"/>
      <c r="E92" s="291" t="s">
        <v>181</v>
      </c>
      <c r="F92" s="291" t="s">
        <v>181</v>
      </c>
      <c r="G92" s="291">
        <v>2144.65</v>
      </c>
      <c r="H92" s="291">
        <f t="shared" si="7"/>
        <v>2144.65</v>
      </c>
      <c r="I92" s="291">
        <f>H92</f>
        <v>2144.65</v>
      </c>
      <c r="J92" s="303"/>
    </row>
    <row r="93" spans="1:10" ht="21">
      <c r="A93" s="14"/>
      <c r="B93" s="15" t="s">
        <v>110</v>
      </c>
      <c r="C93" s="16"/>
      <c r="D93" s="17"/>
      <c r="E93" s="18"/>
      <c r="F93" s="18"/>
      <c r="G93" s="19"/>
      <c r="H93" s="18"/>
      <c r="I93" s="20">
        <f>SUM(I69:I92)</f>
        <v>90926.01999999999</v>
      </c>
      <c r="J93" s="14"/>
    </row>
    <row r="94" spans="1:10" ht="21">
      <c r="A94" s="14"/>
      <c r="B94" s="15" t="s">
        <v>72</v>
      </c>
      <c r="C94" s="16"/>
      <c r="D94" s="17"/>
      <c r="E94" s="18"/>
      <c r="F94" s="18"/>
      <c r="G94" s="19"/>
      <c r="H94" s="18"/>
      <c r="I94" s="20">
        <f>I93+I47+I36+I17+I67</f>
        <v>283527.02</v>
      </c>
      <c r="J94" s="14"/>
    </row>
    <row r="115" ht="21.75" customHeight="1"/>
    <row r="116" ht="21.75" customHeight="1"/>
    <row r="117" ht="21.75" customHeight="1"/>
    <row r="118" ht="21.75" customHeight="1"/>
    <row r="143" ht="21.75" customHeight="1"/>
    <row r="144" ht="21.75" customHeight="1"/>
    <row r="145" ht="26.25" customHeight="1"/>
    <row r="146" ht="21.75" customHeight="1"/>
    <row r="147" ht="21.75" customHeight="1"/>
    <row r="148" ht="21.75" customHeight="1"/>
    <row r="149" ht="21.75" customHeight="1"/>
    <row r="152" ht="21">
      <c r="L152" s="30"/>
    </row>
  </sheetData>
  <sheetProtection/>
  <mergeCells count="52">
    <mergeCell ref="D54:D55"/>
    <mergeCell ref="E54:F54"/>
    <mergeCell ref="G54:H54"/>
    <mergeCell ref="B49:I49"/>
    <mergeCell ref="J30:J31"/>
    <mergeCell ref="A50:I50"/>
    <mergeCell ref="A51:I51"/>
    <mergeCell ref="A52:I52"/>
    <mergeCell ref="A53:I53"/>
    <mergeCell ref="I54:I55"/>
    <mergeCell ref="A28:I28"/>
    <mergeCell ref="A29:I29"/>
    <mergeCell ref="A30:A31"/>
    <mergeCell ref="B30:B31"/>
    <mergeCell ref="C30:C31"/>
    <mergeCell ref="D30:D31"/>
    <mergeCell ref="A5:I5"/>
    <mergeCell ref="A6:A7"/>
    <mergeCell ref="B6:B7"/>
    <mergeCell ref="C6:C7"/>
    <mergeCell ref="D6:D7"/>
    <mergeCell ref="E6:F6"/>
    <mergeCell ref="A74:I74"/>
    <mergeCell ref="B25:I25"/>
    <mergeCell ref="E30:F30"/>
    <mergeCell ref="G30:H30"/>
    <mergeCell ref="I30:I31"/>
    <mergeCell ref="J6:J7"/>
    <mergeCell ref="J54:J55"/>
    <mergeCell ref="A54:A55"/>
    <mergeCell ref="B54:B55"/>
    <mergeCell ref="C54:C55"/>
    <mergeCell ref="C78:C79"/>
    <mergeCell ref="D78:D79"/>
    <mergeCell ref="G6:H6"/>
    <mergeCell ref="I6:I7"/>
    <mergeCell ref="I78:I79"/>
    <mergeCell ref="B1:I1"/>
    <mergeCell ref="A2:I2"/>
    <mergeCell ref="A3:I3"/>
    <mergeCell ref="A4:I4"/>
    <mergeCell ref="B73:I73"/>
    <mergeCell ref="E78:F78"/>
    <mergeCell ref="G78:H78"/>
    <mergeCell ref="A26:I26"/>
    <mergeCell ref="A27:I27"/>
    <mergeCell ref="J78:J79"/>
    <mergeCell ref="A75:I75"/>
    <mergeCell ref="A76:I76"/>
    <mergeCell ref="A77:I77"/>
    <mergeCell ref="A78:A79"/>
    <mergeCell ref="B78:B7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6"/>
  <sheetViews>
    <sheetView zoomScalePageLayoutView="0" workbookViewId="0" topLeftCell="A1">
      <selection activeCell="A5" sqref="A5:I5"/>
    </sheetView>
  </sheetViews>
  <sheetFormatPr defaultColWidth="9.140625" defaultRowHeight="21.75"/>
  <cols>
    <col min="1" max="1" width="5.57421875" style="57" customWidth="1"/>
    <col min="2" max="2" width="48.421875" style="57" customWidth="1"/>
    <col min="3" max="3" width="10.421875" style="57" customWidth="1"/>
    <col min="4" max="4" width="6.421875" style="57" customWidth="1"/>
    <col min="5" max="5" width="11.140625" style="57" customWidth="1"/>
    <col min="6" max="6" width="12.57421875" style="57" customWidth="1"/>
    <col min="7" max="7" width="11.140625" style="57" customWidth="1"/>
    <col min="8" max="8" width="12.57421875" style="57" customWidth="1"/>
    <col min="9" max="9" width="14.8515625" style="57" customWidth="1"/>
    <col min="10" max="10" width="17.57421875" style="57" customWidth="1"/>
    <col min="11" max="11" width="9.140625" style="57" customWidth="1"/>
    <col min="12" max="12" width="15.7109375" style="57" customWidth="1"/>
    <col min="13" max="16384" width="9.140625" style="57" customWidth="1"/>
  </cols>
  <sheetData>
    <row r="1" spans="1:10" ht="26.25">
      <c r="A1" s="56" t="s">
        <v>0</v>
      </c>
      <c r="B1" s="756" t="s">
        <v>11</v>
      </c>
      <c r="C1" s="756"/>
      <c r="D1" s="756"/>
      <c r="E1" s="756"/>
      <c r="F1" s="756"/>
      <c r="G1" s="756"/>
      <c r="H1" s="756"/>
      <c r="I1" s="756"/>
      <c r="J1" s="56"/>
    </row>
    <row r="2" spans="1:9" ht="21.75" customHeight="1">
      <c r="A2" s="757" t="s">
        <v>291</v>
      </c>
      <c r="B2" s="757"/>
      <c r="C2" s="757"/>
      <c r="D2" s="757"/>
      <c r="E2" s="757"/>
      <c r="F2" s="757"/>
      <c r="G2" s="757"/>
      <c r="H2" s="757"/>
      <c r="I2" s="757"/>
    </row>
    <row r="3" spans="1:9" ht="21.75" customHeight="1">
      <c r="A3" s="757" t="s">
        <v>285</v>
      </c>
      <c r="B3" s="757"/>
      <c r="C3" s="757"/>
      <c r="D3" s="757"/>
      <c r="E3" s="757"/>
      <c r="F3" s="757"/>
      <c r="G3" s="757"/>
      <c r="H3" s="757"/>
      <c r="I3" s="757"/>
    </row>
    <row r="4" spans="1:9" ht="21.75" customHeight="1">
      <c r="A4" s="757" t="s">
        <v>195</v>
      </c>
      <c r="B4" s="757"/>
      <c r="C4" s="757"/>
      <c r="D4" s="757"/>
      <c r="E4" s="757"/>
      <c r="F4" s="757"/>
      <c r="G4" s="757"/>
      <c r="H4" s="757"/>
      <c r="I4" s="757"/>
    </row>
    <row r="5" spans="1:10" ht="21.75" customHeight="1">
      <c r="A5" s="758" t="s">
        <v>354</v>
      </c>
      <c r="B5" s="758"/>
      <c r="C5" s="758"/>
      <c r="D5" s="758"/>
      <c r="E5" s="758"/>
      <c r="F5" s="758"/>
      <c r="G5" s="758"/>
      <c r="H5" s="758"/>
      <c r="I5" s="758"/>
      <c r="J5" s="58" t="s">
        <v>258</v>
      </c>
    </row>
    <row r="6" spans="1:10" ht="21">
      <c r="A6" s="754" t="s">
        <v>1</v>
      </c>
      <c r="B6" s="754" t="s">
        <v>2</v>
      </c>
      <c r="C6" s="754" t="s">
        <v>7</v>
      </c>
      <c r="D6" s="754" t="s">
        <v>3</v>
      </c>
      <c r="E6" s="752" t="s">
        <v>8</v>
      </c>
      <c r="F6" s="753"/>
      <c r="G6" s="752" t="s">
        <v>9</v>
      </c>
      <c r="H6" s="753"/>
      <c r="I6" s="754" t="s">
        <v>4</v>
      </c>
      <c r="J6" s="754" t="s">
        <v>12</v>
      </c>
    </row>
    <row r="7" spans="1:10" ht="21">
      <c r="A7" s="755"/>
      <c r="B7" s="755"/>
      <c r="C7" s="755"/>
      <c r="D7" s="755"/>
      <c r="E7" s="59" t="s">
        <v>6</v>
      </c>
      <c r="F7" s="59" t="s">
        <v>5</v>
      </c>
      <c r="G7" s="59" t="s">
        <v>6</v>
      </c>
      <c r="H7" s="59" t="s">
        <v>5</v>
      </c>
      <c r="I7" s="755"/>
      <c r="J7" s="755"/>
    </row>
    <row r="8" spans="1:10" ht="21">
      <c r="A8" s="60">
        <v>5</v>
      </c>
      <c r="B8" s="61" t="s">
        <v>23</v>
      </c>
      <c r="C8" s="62"/>
      <c r="D8" s="63"/>
      <c r="E8" s="64"/>
      <c r="F8" s="64"/>
      <c r="G8" s="64"/>
      <c r="H8" s="65"/>
      <c r="I8" s="66"/>
      <c r="J8" s="67"/>
    </row>
    <row r="9" spans="1:10" ht="19.5" customHeight="1">
      <c r="A9" s="68"/>
      <c r="B9" s="69" t="s">
        <v>45</v>
      </c>
      <c r="C9" s="70">
        <v>19</v>
      </c>
      <c r="D9" s="71" t="s">
        <v>22</v>
      </c>
      <c r="E9" s="72">
        <v>6057</v>
      </c>
      <c r="F9" s="72">
        <f aca="true" t="shared" si="0" ref="F9:F16">+C9*E9</f>
        <v>115083</v>
      </c>
      <c r="G9" s="73">
        <v>0</v>
      </c>
      <c r="H9" s="72">
        <f aca="true" t="shared" si="1" ref="H9:H16">+C9*G9</f>
        <v>0</v>
      </c>
      <c r="I9" s="72">
        <f aca="true" t="shared" si="2" ref="I9:I16">+F9+H9</f>
        <v>115083</v>
      </c>
      <c r="J9" s="74"/>
    </row>
    <row r="10" spans="1:10" ht="20.25" customHeight="1">
      <c r="A10" s="68"/>
      <c r="B10" s="69" t="s">
        <v>152</v>
      </c>
      <c r="C10" s="70">
        <v>12</v>
      </c>
      <c r="D10" s="71" t="s">
        <v>22</v>
      </c>
      <c r="E10" s="72">
        <v>2817</v>
      </c>
      <c r="F10" s="72">
        <f t="shared" si="0"/>
        <v>33804</v>
      </c>
      <c r="G10" s="73">
        <v>0</v>
      </c>
      <c r="H10" s="72">
        <f t="shared" si="1"/>
        <v>0</v>
      </c>
      <c r="I10" s="72">
        <f t="shared" si="2"/>
        <v>33804</v>
      </c>
      <c r="J10" s="74"/>
    </row>
    <row r="11" spans="1:10" s="81" customFormat="1" ht="19.5" customHeight="1">
      <c r="A11" s="75"/>
      <c r="B11" s="69" t="s">
        <v>153</v>
      </c>
      <c r="C11" s="76">
        <v>50</v>
      </c>
      <c r="D11" s="77" t="s">
        <v>22</v>
      </c>
      <c r="E11" s="78">
        <v>756</v>
      </c>
      <c r="F11" s="78">
        <f t="shared" si="0"/>
        <v>37800</v>
      </c>
      <c r="G11" s="79">
        <v>0</v>
      </c>
      <c r="H11" s="78">
        <f t="shared" si="1"/>
        <v>0</v>
      </c>
      <c r="I11" s="78">
        <f t="shared" si="2"/>
        <v>37800</v>
      </c>
      <c r="J11" s="80"/>
    </row>
    <row r="12" spans="1:10" s="81" customFormat="1" ht="19.5" customHeight="1">
      <c r="A12" s="75"/>
      <c r="B12" s="69" t="s">
        <v>154</v>
      </c>
      <c r="C12" s="76">
        <v>3</v>
      </c>
      <c r="D12" s="77" t="s">
        <v>10</v>
      </c>
      <c r="E12" s="78">
        <v>8379</v>
      </c>
      <c r="F12" s="78">
        <f t="shared" si="0"/>
        <v>25137</v>
      </c>
      <c r="G12" s="79">
        <v>0</v>
      </c>
      <c r="H12" s="78">
        <f t="shared" si="1"/>
        <v>0</v>
      </c>
      <c r="I12" s="78">
        <f t="shared" si="2"/>
        <v>25137</v>
      </c>
      <c r="J12" s="80"/>
    </row>
    <row r="13" spans="1:10" s="81" customFormat="1" ht="18.75" customHeight="1">
      <c r="A13" s="75"/>
      <c r="B13" s="69" t="s">
        <v>155</v>
      </c>
      <c r="C13" s="76">
        <v>1</v>
      </c>
      <c r="D13" s="77" t="s">
        <v>22</v>
      </c>
      <c r="E13" s="78">
        <v>24223.5</v>
      </c>
      <c r="F13" s="78">
        <f t="shared" si="0"/>
        <v>24223.5</v>
      </c>
      <c r="G13" s="79">
        <v>0</v>
      </c>
      <c r="H13" s="78">
        <f t="shared" si="1"/>
        <v>0</v>
      </c>
      <c r="I13" s="78">
        <f t="shared" si="2"/>
        <v>24223.5</v>
      </c>
      <c r="J13" s="80"/>
    </row>
    <row r="14" spans="1:10" s="81" customFormat="1" ht="18.75" customHeight="1">
      <c r="A14" s="75"/>
      <c r="B14" s="69" t="s">
        <v>156</v>
      </c>
      <c r="C14" s="76">
        <v>39</v>
      </c>
      <c r="D14" s="77" t="s">
        <v>10</v>
      </c>
      <c r="E14" s="78">
        <v>3431.7</v>
      </c>
      <c r="F14" s="78">
        <f t="shared" si="0"/>
        <v>133836.3</v>
      </c>
      <c r="G14" s="79">
        <v>0</v>
      </c>
      <c r="H14" s="78">
        <f t="shared" si="1"/>
        <v>0</v>
      </c>
      <c r="I14" s="78">
        <f t="shared" si="2"/>
        <v>133836.3</v>
      </c>
      <c r="J14" s="80"/>
    </row>
    <row r="15" spans="1:10" s="81" customFormat="1" ht="18.75" customHeight="1">
      <c r="A15" s="75"/>
      <c r="B15" s="69" t="s">
        <v>157</v>
      </c>
      <c r="C15" s="76">
        <v>14</v>
      </c>
      <c r="D15" s="77" t="s">
        <v>60</v>
      </c>
      <c r="E15" s="78">
        <v>3961.8</v>
      </c>
      <c r="F15" s="78">
        <f t="shared" si="0"/>
        <v>55465.200000000004</v>
      </c>
      <c r="G15" s="79">
        <v>0</v>
      </c>
      <c r="H15" s="78">
        <f t="shared" si="1"/>
        <v>0</v>
      </c>
      <c r="I15" s="78">
        <f t="shared" si="2"/>
        <v>55465.200000000004</v>
      </c>
      <c r="J15" s="80"/>
    </row>
    <row r="16" spans="1:10" s="81" customFormat="1" ht="18.75" customHeight="1">
      <c r="A16" s="75"/>
      <c r="B16" s="69" t="s">
        <v>158</v>
      </c>
      <c r="C16" s="76">
        <v>25</v>
      </c>
      <c r="D16" s="77" t="s">
        <v>22</v>
      </c>
      <c r="E16" s="78">
        <v>2673</v>
      </c>
      <c r="F16" s="78">
        <f t="shared" si="0"/>
        <v>66825</v>
      </c>
      <c r="G16" s="79">
        <v>0</v>
      </c>
      <c r="H16" s="78">
        <f t="shared" si="1"/>
        <v>0</v>
      </c>
      <c r="I16" s="78">
        <f t="shared" si="2"/>
        <v>66825</v>
      </c>
      <c r="J16" s="80"/>
    </row>
    <row r="17" spans="1:10" ht="21">
      <c r="A17" s="82"/>
      <c r="B17" s="83" t="s">
        <v>36</v>
      </c>
      <c r="C17" s="84"/>
      <c r="D17" s="85"/>
      <c r="E17" s="86"/>
      <c r="F17" s="86"/>
      <c r="G17" s="87"/>
      <c r="H17" s="86"/>
      <c r="I17" s="88">
        <f>SUM(I9:I16)</f>
        <v>492174</v>
      </c>
      <c r="J17" s="82"/>
    </row>
    <row r="18" spans="1:10" ht="21">
      <c r="A18" s="89"/>
      <c r="B18" s="90"/>
      <c r="C18" s="91"/>
      <c r="D18" s="92"/>
      <c r="E18" s="93"/>
      <c r="F18" s="93"/>
      <c r="G18" s="94"/>
      <c r="H18" s="93"/>
      <c r="I18" s="93"/>
      <c r="J18" s="89"/>
    </row>
    <row r="19" spans="1:10" ht="21">
      <c r="A19" s="95"/>
      <c r="B19" s="96"/>
      <c r="C19" s="97"/>
      <c r="D19" s="98"/>
      <c r="E19" s="99"/>
      <c r="F19" s="99"/>
      <c r="G19" s="100"/>
      <c r="H19" s="99"/>
      <c r="I19" s="99"/>
      <c r="J19" s="101"/>
    </row>
    <row r="20" spans="1:10" ht="21">
      <c r="A20" s="101"/>
      <c r="B20" s="96"/>
      <c r="C20" s="97"/>
      <c r="D20" s="98"/>
      <c r="E20" s="99"/>
      <c r="F20" s="99"/>
      <c r="G20" s="100"/>
      <c r="H20" s="99"/>
      <c r="I20" s="99"/>
      <c r="J20" s="101"/>
    </row>
    <row r="21" spans="1:10" ht="21">
      <c r="A21" s="101"/>
      <c r="B21" s="96"/>
      <c r="C21" s="97"/>
      <c r="D21" s="98"/>
      <c r="E21" s="99"/>
      <c r="F21" s="99"/>
      <c r="G21" s="100"/>
      <c r="H21" s="99"/>
      <c r="I21" s="99"/>
      <c r="J21" s="101"/>
    </row>
    <row r="22" spans="1:10" ht="21">
      <c r="A22" s="101"/>
      <c r="B22" s="96"/>
      <c r="C22" s="97"/>
      <c r="D22" s="98"/>
      <c r="E22" s="99"/>
      <c r="F22" s="99"/>
      <c r="G22" s="100"/>
      <c r="H22" s="99"/>
      <c r="I22" s="99"/>
      <c r="J22" s="101"/>
    </row>
    <row r="23" spans="1:10" ht="21">
      <c r="A23" s="101"/>
      <c r="B23" s="96"/>
      <c r="C23" s="97"/>
      <c r="D23" s="98"/>
      <c r="E23" s="99"/>
      <c r="F23" s="99"/>
      <c r="G23" s="100"/>
      <c r="H23" s="99"/>
      <c r="I23" s="99"/>
      <c r="J23" s="101"/>
    </row>
    <row r="24" spans="1:10" ht="21">
      <c r="A24" s="102"/>
      <c r="B24" s="96"/>
      <c r="C24" s="103"/>
      <c r="D24" s="98"/>
      <c r="E24" s="99"/>
      <c r="F24" s="99"/>
      <c r="G24" s="104"/>
      <c r="H24" s="104"/>
      <c r="I24" s="99"/>
      <c r="J24" s="105"/>
    </row>
    <row r="25" spans="1:10" ht="21">
      <c r="A25" s="106"/>
      <c r="B25" s="96"/>
      <c r="C25" s="107"/>
      <c r="D25" s="98"/>
      <c r="E25" s="99"/>
      <c r="F25" s="99"/>
      <c r="G25" s="108"/>
      <c r="H25" s="104"/>
      <c r="I25" s="108"/>
      <c r="J25" s="105"/>
    </row>
    <row r="26" spans="1:10" ht="21">
      <c r="A26" s="109"/>
      <c r="B26" s="110"/>
      <c r="C26" s="103"/>
      <c r="D26" s="98"/>
      <c r="E26" s="108"/>
      <c r="F26" s="108"/>
      <c r="G26" s="108"/>
      <c r="H26" s="104"/>
      <c r="I26" s="108"/>
      <c r="J26" s="105"/>
    </row>
    <row r="27" spans="1:10" ht="21">
      <c r="A27" s="106"/>
      <c r="B27" s="96"/>
      <c r="C27" s="103"/>
      <c r="D27" s="98"/>
      <c r="E27" s="108"/>
      <c r="F27" s="108"/>
      <c r="G27" s="108"/>
      <c r="H27" s="104"/>
      <c r="I27" s="108"/>
      <c r="J27" s="105"/>
    </row>
    <row r="29" ht="26.25" customHeight="1"/>
    <row r="30" ht="21.75" customHeight="1"/>
    <row r="31" ht="21.75" customHeight="1"/>
    <row r="32" ht="21.75" customHeight="1"/>
    <row r="33" ht="21.75" customHeight="1"/>
    <row r="51" ht="21.75" customHeight="1"/>
    <row r="52" ht="21.75" customHeight="1"/>
    <row r="53" ht="21.75" customHeight="1"/>
    <row r="54" ht="21.75" customHeight="1"/>
    <row r="56" ht="21.75" customHeight="1"/>
    <row r="57" ht="21.75" customHeight="1"/>
    <row r="58" ht="21.75" customHeight="1"/>
    <row r="59" ht="21.75" customHeight="1"/>
    <row r="81" ht="26.25" customHeight="1"/>
    <row r="82" ht="21.75" customHeight="1"/>
    <row r="83" ht="21.75" customHeight="1"/>
    <row r="84" ht="21.75" customHeight="1"/>
    <row r="85" ht="21.75" customHeight="1"/>
    <row r="103" ht="21.75" customHeight="1"/>
    <row r="104" ht="21.75" customHeight="1"/>
    <row r="105" ht="21.75" customHeight="1"/>
    <row r="106" ht="21.75" customHeight="1"/>
    <row r="129" ht="21.75" customHeight="1"/>
    <row r="130" ht="21.75" customHeight="1"/>
    <row r="131" ht="21.75" customHeight="1"/>
    <row r="132" ht="21.75" customHeight="1"/>
    <row r="157" ht="21.75" customHeight="1"/>
    <row r="158" ht="21.75" customHeight="1"/>
    <row r="159" ht="26.25" customHeight="1"/>
    <row r="160" ht="21.75" customHeight="1"/>
    <row r="161" ht="21.75" customHeight="1"/>
    <row r="162" ht="21.75" customHeight="1"/>
    <row r="163" ht="21.75" customHeight="1"/>
    <row r="166" ht="21">
      <c r="L166" s="111"/>
    </row>
  </sheetData>
  <sheetProtection/>
  <mergeCells count="13">
    <mergeCell ref="C6:C7"/>
    <mergeCell ref="D6:D7"/>
    <mergeCell ref="E6:F6"/>
    <mergeCell ref="G6:H6"/>
    <mergeCell ref="I6:I7"/>
    <mergeCell ref="J6:J7"/>
    <mergeCell ref="B1:I1"/>
    <mergeCell ref="A2:I2"/>
    <mergeCell ref="A3:I3"/>
    <mergeCell ref="A4:I4"/>
    <mergeCell ref="A5:I5"/>
    <mergeCell ref="A6:A7"/>
    <mergeCell ref="B6:B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Windows User</cp:lastModifiedBy>
  <cp:lastPrinted>2018-03-15T05:51:25Z</cp:lastPrinted>
  <dcterms:created xsi:type="dcterms:W3CDTF">2002-07-26T01:48:29Z</dcterms:created>
  <dcterms:modified xsi:type="dcterms:W3CDTF">2018-05-10T05:21:40Z</dcterms:modified>
  <cp:category/>
  <cp:version/>
  <cp:contentType/>
  <cp:contentStatus/>
</cp:coreProperties>
</file>