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tabRatio="845" activeTab="0"/>
  </bookViews>
  <sheets>
    <sheet name="ใบปะหน้า ปร.4" sheetId="1" r:id="rId1"/>
    <sheet name="ใบปะหน้า ปร.6" sheetId="2" r:id="rId2"/>
    <sheet name="สูตรการหา Factor F" sheetId="3" r:id="rId3"/>
    <sheet name="1.แบบแสดงรายการงานรื้อถอน ปร.4" sheetId="4" r:id="rId4"/>
    <sheet name="2.แบบแสดงงานสถาปัตย์ ปร.4" sheetId="5" r:id="rId5"/>
    <sheet name="3.แบบแสดงรายการงานไฟฟ้า ปร.4" sheetId="6" r:id="rId6"/>
    <sheet name="4.แบบแสดงครุภัณฑ์ ปร.4" sheetId="7" r:id="rId7"/>
  </sheets>
  <definedNames>
    <definedName name="_xlfn.BAHTTEXT" hidden="1">#NAME?</definedName>
    <definedName name="_xlnm.Print_Area" localSheetId="3">'1.แบบแสดงรายการงานรื้อถอน ปร.4'!$A$1:$K$50</definedName>
    <definedName name="_xlnm.Print_Area" localSheetId="4">'2.แบบแสดงงานสถาปัตย์ ปร.4'!$A$1:$K$44</definedName>
    <definedName name="_xlnm.Print_Area" localSheetId="5">'3.แบบแสดงรายการงานไฟฟ้า ปร.4'!#REF!</definedName>
    <definedName name="_xlnm.Print_Area" localSheetId="6">'4.แบบแสดงครุภัณฑ์ ปร.4'!#REF!</definedName>
    <definedName name="_xlnm.Print_Area" localSheetId="1">'ใบปะหน้า ปร.6'!$A$1:$K$32</definedName>
  </definedNames>
  <calcPr fullCalcOnLoad="1"/>
</workbook>
</file>

<file path=xl/sharedStrings.xml><?xml version="1.0" encoding="utf-8"?>
<sst xmlns="http://schemas.openxmlformats.org/spreadsheetml/2006/main" count="685" uniqueCount="251">
  <si>
    <t>รายการ</t>
  </si>
  <si>
    <t>หมายเหตุ</t>
  </si>
  <si>
    <t>จำนวน</t>
  </si>
  <si>
    <t>หน่วย</t>
  </si>
  <si>
    <t>ค่าวัสดุ</t>
  </si>
  <si>
    <t>ค่าแรงงาน</t>
  </si>
  <si>
    <t>ชุด</t>
  </si>
  <si>
    <t>เครื่อง</t>
  </si>
  <si>
    <t>หมวดงานครุภัณฑ์</t>
  </si>
  <si>
    <t>ตัว</t>
  </si>
  <si>
    <t>จุด</t>
  </si>
  <si>
    <t xml:space="preserve"> </t>
  </si>
  <si>
    <t xml:space="preserve">  มหาวิทยาลัยเทคโนโลยีราชมงคลพระนคร</t>
  </si>
  <si>
    <t>ที่</t>
  </si>
  <si>
    <t>รวมเป็นเงิน</t>
  </si>
  <si>
    <t xml:space="preserve">ต่อหน่วย </t>
  </si>
  <si>
    <t>รวมเงิน</t>
  </si>
  <si>
    <t>งานระบบไฟฟ้าและสื่อสาร</t>
  </si>
  <si>
    <t>งานเดินสายเต้ารับ</t>
  </si>
  <si>
    <t>สวิตซ์ไฟทางเดียว</t>
  </si>
  <si>
    <t>เมตร</t>
  </si>
  <si>
    <t>งาน</t>
  </si>
  <si>
    <t xml:space="preserve"> - Multi-Circuit Power Monitoring</t>
  </si>
  <si>
    <t xml:space="preserve"> - SoFtware Energy Management</t>
  </si>
  <si>
    <t xml:space="preserve"> - comfigurations</t>
  </si>
  <si>
    <t>ตู้</t>
  </si>
  <si>
    <t>CB 16A  1P</t>
  </si>
  <si>
    <t>CB 20A  1P</t>
  </si>
  <si>
    <t>งานเดินสายสวิตซ์</t>
  </si>
  <si>
    <t>งานเดินสายดวงโคม</t>
  </si>
  <si>
    <t>งานระบบ NETWORK</t>
  </si>
  <si>
    <t>รวมหมวดงานรื้อถอน</t>
  </si>
  <si>
    <t xml:space="preserve"> - รื้อถอนเครื่องปรับอากาศ</t>
  </si>
  <si>
    <t>รวมค่างานรื้อถอนไฟฟ้า</t>
  </si>
  <si>
    <t>เหมา</t>
  </si>
  <si>
    <t>รวมค่างานครุภัณฑ์</t>
  </si>
  <si>
    <t xml:space="preserve"> - รื้อพัดลมดูดอากาศ</t>
  </si>
  <si>
    <t>สวิตซ์ไฟ2ทาง</t>
  </si>
  <si>
    <t>โคม</t>
  </si>
  <si>
    <t>เต้ารับไฟฟ้าแบบคู่ติดลอยพร้อมหน้ากาก</t>
  </si>
  <si>
    <t>เต้ารับคอมพิวเตอร์พร้อมเดินสายร้อยท่อ</t>
  </si>
  <si>
    <t>ตู้โหลด 3 เฟส 18 ช่อง 100AF</t>
  </si>
  <si>
    <t>RACK 9U, DEEP 50 CM</t>
  </si>
  <si>
    <t>DUTY FAN 4"X1</t>
  </si>
  <si>
    <t>AC DISTRIBUTION 4 OUTLET</t>
  </si>
  <si>
    <t>POWER FOR RACK</t>
  </si>
  <si>
    <t>UTP PATCH CORD, 1 METER</t>
  </si>
  <si>
    <t>COVER MANAGEMENT</t>
  </si>
  <si>
    <t>EA</t>
  </si>
  <si>
    <t xml:space="preserve">EA </t>
  </si>
  <si>
    <t>Implement &amp; Config Switch &amp; AP</t>
  </si>
  <si>
    <t>LOT</t>
  </si>
  <si>
    <t>RACK 15U, DEEP 60 CM</t>
  </si>
  <si>
    <t>DUTY FAN 4"X2</t>
  </si>
  <si>
    <t>AC DISTRIBUTION 8 OUTLET</t>
  </si>
  <si>
    <t xml:space="preserve"> - รื้อถอนโคมไฟ </t>
  </si>
  <si>
    <t xml:space="preserve"> - ค่าติดตั้งตู้+ค่าติดตั้งมิเตอร์</t>
  </si>
  <si>
    <t>ตู้โหลด 3 เฟส 12 ช่อง 100AF</t>
  </si>
  <si>
    <t>ตู้โหลด 3 เฟส 24 ช่อง 100AF</t>
  </si>
  <si>
    <t>ตู้โหลด 3 เฟส 36 ช่อง 100AF</t>
  </si>
  <si>
    <t>MCCB 30A  15KA</t>
  </si>
  <si>
    <t>MCCB 60A  15KA</t>
  </si>
  <si>
    <t>MCCB 100A  15KA</t>
  </si>
  <si>
    <t>CB 20A  3P</t>
  </si>
  <si>
    <t>wireway 50x100</t>
  </si>
  <si>
    <t>wireway 100x150</t>
  </si>
  <si>
    <t xml:space="preserve">สาย thw 4 sqm </t>
  </si>
  <si>
    <t>สาย thw 6 sqm</t>
  </si>
  <si>
    <t>สาย thw 10 sqm</t>
  </si>
  <si>
    <t>สาย thw 50 sqm</t>
  </si>
  <si>
    <t>สาย thw 25 sqm</t>
  </si>
  <si>
    <t>สาย thw 95 sqm</t>
  </si>
  <si>
    <t>ค่าติดตั้งเครื่องปรับอากาศ 4ทิศทาง ขนาด 36000 BTU</t>
  </si>
  <si>
    <t>ค่าติดตั้งเครื่องปรับอากาศ 4ทิศทาง ขนาด 48000 BTU</t>
  </si>
  <si>
    <t xml:space="preserve"> - รื้อถอนเต้ารับ</t>
  </si>
  <si>
    <t xml:space="preserve"> - รื้อถอน Access point</t>
  </si>
  <si>
    <t xml:space="preserve"> - รื้อถอน ระบบไฟฟ้าและระบบสื่อสารใต้พื้นยก และอื่นๆที่เกี่ยวข้อง</t>
  </si>
  <si>
    <t xml:space="preserve"> - เครื่องปรับอากาศ 4ทิศทาง ขนาด 36000 BTU</t>
  </si>
  <si>
    <t xml:space="preserve"> - เครื่องปรับอากาศ 4ทิศทาง ขนาด 48000 BTU</t>
  </si>
  <si>
    <t>RACK 72</t>
  </si>
  <si>
    <t>UTP PATCH PANNEL, CAT-6 24 port</t>
  </si>
  <si>
    <t>RACK 120</t>
  </si>
  <si>
    <t>UTP PATCH PANNEL, CAT-6 48 port</t>
  </si>
  <si>
    <t>ขาแขวนโปรเจคเตอร์สำหรับยึดโปรเจคเตอร์กับเพดาน</t>
  </si>
  <si>
    <t>โปรเจคเตอร์</t>
  </si>
  <si>
    <t>อัน</t>
  </si>
  <si>
    <t>ตู้ LP</t>
  </si>
  <si>
    <t>set</t>
  </si>
  <si>
    <t>License</t>
  </si>
  <si>
    <t>MCCB 350AT</t>
  </si>
  <si>
    <t>ราคารวม ตู้LP</t>
  </si>
  <si>
    <t>งานค่าติดตั้งสาย HDMI พร้อมเต้ารับ</t>
  </si>
  <si>
    <t>รวมราคางานติดตั้งระบบไฟฟ้าและสื่อสาร</t>
  </si>
  <si>
    <t>งานระบบไฟฟ้า</t>
  </si>
  <si>
    <t>รวมงานระบบไฟฟ้า</t>
  </si>
  <si>
    <t>ครุภัณฑ์เครื่องปรับอากาศ</t>
  </si>
  <si>
    <t>รวมราคา เครื่องปรับอากาศ</t>
  </si>
  <si>
    <t>โปรเจคเตอร์ และขาแขวน</t>
  </si>
  <si>
    <t>รวมราคา โปรเจคเตอร์ และขาแขวน</t>
  </si>
  <si>
    <t>รวมราคา RACK 72</t>
  </si>
  <si>
    <t>รวมราคา RACK 120</t>
  </si>
  <si>
    <t>RACK FB</t>
  </si>
  <si>
    <t>สาย Fiber single mod 6 core</t>
  </si>
  <si>
    <t xml:space="preserve">เมตร </t>
  </si>
  <si>
    <t>ค่าเข้าหัว  Fiber</t>
  </si>
  <si>
    <r>
      <t>งาน</t>
    </r>
    <r>
      <rPr>
        <b/>
        <u val="single"/>
        <sz val="14"/>
        <rFont val="TH SarabunPSK"/>
        <family val="2"/>
      </rPr>
      <t xml:space="preserve">        ออกแบบก่อสร้าง                          </t>
    </r>
    <r>
      <rPr>
        <b/>
        <sz val="14"/>
        <rFont val="TH SarabunPSK"/>
        <family val="2"/>
      </rPr>
      <t>กอง</t>
    </r>
    <r>
      <rPr>
        <b/>
        <u val="single"/>
        <sz val="14"/>
        <rFont val="TH SarabunPSK"/>
        <family val="2"/>
      </rPr>
      <t xml:space="preserve">                 กองกายภาพและสิ่งแวดล้อม                </t>
    </r>
    <r>
      <rPr>
        <b/>
        <sz val="14"/>
        <rFont val="TH SarabunPSK"/>
        <family val="2"/>
      </rPr>
      <t>กรม</t>
    </r>
    <r>
      <rPr>
        <b/>
        <u val="single"/>
        <sz val="14"/>
        <rFont val="TH SarabunPSK"/>
        <family val="2"/>
      </rPr>
      <t xml:space="preserve">  มหาวิทยาลัยเทคโนโลยีราชมงคลพระนคร                                       .</t>
    </r>
    <r>
      <rPr>
        <b/>
        <sz val="14"/>
        <rFont val="TH SarabunPSK"/>
        <family val="2"/>
      </rPr>
      <t xml:space="preserve"> </t>
    </r>
  </si>
  <si>
    <t>สาย HDMI 2 เมตร</t>
  </si>
  <si>
    <t>ค่าเบ็คเตล็ดงาน wireway 20%</t>
  </si>
  <si>
    <t>core</t>
  </si>
  <si>
    <t>รื้อถอนพื้นหินขัด</t>
  </si>
  <si>
    <t>ตรม.</t>
  </si>
  <si>
    <t>รื้อถอนพื้นยก</t>
  </si>
  <si>
    <t>รื้อถอนผนังก่ออิฐมอญครึ่งแผ่น</t>
  </si>
  <si>
    <t>รื้อถอนฝาไม้อัดบุสองด้าน พร้อมโครงเคร่า</t>
  </si>
  <si>
    <t>รื้อฝ้าเพดานยิปซั่มบอร์ด ฉาบเรียบ</t>
  </si>
  <si>
    <t>รื้อถอนประตู</t>
  </si>
  <si>
    <t>รื้อถอนประตูอลูมิเนียม</t>
  </si>
  <si>
    <t>รื้อถอนหน้าต่างอลูมิเนียม</t>
  </si>
  <si>
    <t>พื้นปูกระเบื้องแกรนิต 0.60 x 0.60 ม. ผิวมัน</t>
  </si>
  <si>
    <t>พื้นยก 0.60X0.60 ม.</t>
  </si>
  <si>
    <t>บัวเชิงผนัง PVC สำเร็จรูป 10 ซม.</t>
  </si>
  <si>
    <t>ผนังก่ออิฐมวลเบา 0.20X0.60X0.075 ม.</t>
  </si>
  <si>
    <t xml:space="preserve">ผนังฉาบปูนเรียบอิฐมวลเบา </t>
  </si>
  <si>
    <t>เสาเอ็น-ทับหลัง คสล.</t>
  </si>
  <si>
    <t>ขูดลอกสีเดิม</t>
  </si>
  <si>
    <t>ทาสี ลอฟท์</t>
  </si>
  <si>
    <t>ม.</t>
  </si>
  <si>
    <t>งานสถาปัตย์</t>
  </si>
  <si>
    <t>งานพื้น</t>
  </si>
  <si>
    <t>งานผนัง</t>
  </si>
  <si>
    <t>ราคารวมงานพื้น</t>
  </si>
  <si>
    <t>ป1</t>
  </si>
  <si>
    <t>ป2</t>
  </si>
  <si>
    <t>ป3</t>
  </si>
  <si>
    <t>ป4</t>
  </si>
  <si>
    <t>ป5</t>
  </si>
  <si>
    <t>น1</t>
  </si>
  <si>
    <t>น2</t>
  </si>
  <si>
    <t>น3</t>
  </si>
  <si>
    <t>น4</t>
  </si>
  <si>
    <t>น5</t>
  </si>
  <si>
    <t>สติ๊กเกอร์ฝ้าขุ่น</t>
  </si>
  <si>
    <t>L/S</t>
  </si>
  <si>
    <t>รวมราคางานสถาปัตย์</t>
  </si>
  <si>
    <t>งานอื่นๆ</t>
  </si>
  <si>
    <t>ม่านม้วน</t>
  </si>
  <si>
    <t>ตรล.</t>
  </si>
  <si>
    <t>กระดานไวท์บอร์ด</t>
  </si>
  <si>
    <t>Factor F</t>
  </si>
  <si>
    <t>หา Factor F</t>
  </si>
  <si>
    <t>A</t>
  </si>
  <si>
    <t>=</t>
  </si>
  <si>
    <t>ค่าวัสดุแรงงานต้นทุน</t>
  </si>
  <si>
    <t>B</t>
  </si>
  <si>
    <t>ค่างานต่ำกว่าต้นทุนงาน</t>
  </si>
  <si>
    <t>C</t>
  </si>
  <si>
    <t>ค่างานตัวสูงกว่าต้นทุนงาน</t>
  </si>
  <si>
    <t>D</t>
  </si>
  <si>
    <t>Factor F ตัวต่ำกว่า</t>
  </si>
  <si>
    <t>E</t>
  </si>
  <si>
    <t>Factor F ตัวสูงกว่า</t>
  </si>
  <si>
    <t>แทนค่าสูตร</t>
  </si>
  <si>
    <t>[(</t>
  </si>
  <si>
    <t>-</t>
  </si>
  <si>
    <t>)</t>
  </si>
  <si>
    <t>(</t>
  </si>
  <si>
    <t>)]</t>
  </si>
  <si>
    <t>*</t>
  </si>
  <si>
    <t>ราคารวมงานผนัง</t>
  </si>
  <si>
    <t>ราคารวมงานทาสี</t>
  </si>
  <si>
    <t>งานทาสี</t>
  </si>
  <si>
    <t>งานประตู-หน้าต่าง</t>
  </si>
  <si>
    <t>3.3.1</t>
  </si>
  <si>
    <t>3.3.2</t>
  </si>
  <si>
    <t>3.3.3</t>
  </si>
  <si>
    <t>แผ่นที่  1</t>
  </si>
  <si>
    <t>ราคารวม</t>
  </si>
  <si>
    <t>หมวดงานสถาปัตยกรรม</t>
  </si>
  <si>
    <t>2.1 งานพื้น</t>
  </si>
  <si>
    <t>2.7 งานทาสี</t>
  </si>
  <si>
    <t>รวมงานสถาปัตยกรรม</t>
  </si>
  <si>
    <t>หมวดงานระบบไฟฟ้าและสื่อสาร</t>
  </si>
  <si>
    <t>รวมค่างานก่อสร้าง</t>
  </si>
  <si>
    <t>VAT 7%</t>
  </si>
  <si>
    <t xml:space="preserve">    ………………………………………………………………</t>
  </si>
  <si>
    <t>(        นายถิรนันท์ จินตสุนทรอุไร         )</t>
  </si>
  <si>
    <t>ผู้ประมาณราคา</t>
  </si>
  <si>
    <r>
      <t>งาน</t>
    </r>
    <r>
      <rPr>
        <b/>
        <u val="single"/>
        <sz val="14"/>
        <rFont val="TH SarabunPSK"/>
        <family val="2"/>
      </rPr>
      <t xml:space="preserve">       งานก่อสร้างและผังแม่บท                                              </t>
    </r>
    <r>
      <rPr>
        <b/>
        <sz val="14"/>
        <rFont val="TH SarabunPSK"/>
        <family val="2"/>
      </rPr>
      <t>กอง</t>
    </r>
    <r>
      <rPr>
        <b/>
        <u val="single"/>
        <sz val="14"/>
        <rFont val="TH SarabunPSK"/>
        <family val="2"/>
      </rPr>
      <t xml:space="preserve">                 กองกายภาพและสิ่งแวดล้อม                 </t>
    </r>
    <r>
      <rPr>
        <b/>
        <sz val="14"/>
        <rFont val="TH SarabunPSK"/>
        <family val="2"/>
      </rPr>
      <t>กรม</t>
    </r>
    <r>
      <rPr>
        <b/>
        <u val="single"/>
        <sz val="14"/>
        <rFont val="TH SarabunPSK"/>
        <family val="2"/>
      </rPr>
      <t xml:space="preserve">    มหาวิทยาลัยเทคโนโลยีราชมงคลพระนคร                                       .</t>
    </r>
    <r>
      <rPr>
        <b/>
        <sz val="14"/>
        <rFont val="TH SarabunPSK"/>
        <family val="2"/>
      </rPr>
      <t xml:space="preserve"> </t>
    </r>
  </si>
  <si>
    <t>หมวดงานรื้อถอน</t>
  </si>
  <si>
    <t>2.2 งานผนัง</t>
  </si>
  <si>
    <t>2.3 งานประตู-หน้าต่าง</t>
  </si>
  <si>
    <t>ราคารวมงานประตู-หน้าต่าง</t>
  </si>
  <si>
    <t>รวมค่างานรื้อถอนงานสถาปัตย์</t>
  </si>
  <si>
    <t>รวมข้อ 1-3</t>
  </si>
  <si>
    <t>รวมราคาค่าก่อสร้างทั้งหมด</t>
  </si>
  <si>
    <t>ฝ้าเพดาน คสล. ทาสีอะคริลิค</t>
  </si>
  <si>
    <r>
      <t>สถานที่ก่อสร้าง</t>
    </r>
    <r>
      <rPr>
        <b/>
        <u val="single"/>
        <sz val="14"/>
        <rFont val="TH SarabunPSK"/>
        <family val="2"/>
      </rPr>
      <t xml:space="preserve">           คณะวิทยาศาสตร์และเทคโนโลยี                   </t>
    </r>
    <r>
      <rPr>
        <b/>
        <sz val="14"/>
        <rFont val="TH SarabunPSK"/>
        <family val="2"/>
      </rPr>
      <t>แบบเลขที่</t>
    </r>
    <r>
      <rPr>
        <b/>
        <u val="single"/>
        <sz val="14"/>
        <rFont val="TH SarabunPSK"/>
        <family val="2"/>
      </rPr>
      <t xml:space="preserve">                                     </t>
    </r>
    <r>
      <rPr>
        <b/>
        <sz val="14"/>
        <rFont val="TH SarabunPSK"/>
        <family val="2"/>
      </rPr>
      <t xml:space="preserve"> รายการเลขที่</t>
    </r>
    <r>
      <rPr>
        <b/>
        <u val="single"/>
        <sz val="14"/>
        <rFont val="TH SarabunPSK"/>
        <family val="2"/>
      </rPr>
      <t xml:space="preserve">                                                         .</t>
    </r>
  </si>
  <si>
    <t>แผ่นที่  1/2</t>
  </si>
  <si>
    <t>แผ่นที่  2/2</t>
  </si>
  <si>
    <t>1.1 งานรื้อถอนงานสถาปัตย์</t>
  </si>
  <si>
    <t>1.2 งานรื้อถอนงานไฟฟ้า</t>
  </si>
  <si>
    <r>
      <t>รายการประมาณราคาค่าก่อสร้าง</t>
    </r>
    <r>
      <rPr>
        <b/>
        <u val="single"/>
        <sz val="14"/>
        <rFont val="TH SarabunPSK"/>
        <family val="2"/>
      </rPr>
      <t xml:space="preserve">            งานปรับปรุงพื้นที่ชั้น 6    อาคารคณะวิทยาศาสตร์และเทคโนโลยี             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</si>
  <si>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TH SarabunPSK"/>
        <family val="2"/>
      </rPr>
      <t xml:space="preserve">           ปรับปรุงพื้นที่ชั้น 6      อาคารคณะวิทยาศาสตร์และเทคโนโลยี                                                                                                                       .</t>
    </r>
  </si>
  <si>
    <t>แบบสรุปค่าก่อสร้างอาคาร</t>
  </si>
  <si>
    <t>แบบ ปร. 6</t>
  </si>
  <si>
    <t>งานก่อสร้าง</t>
  </si>
  <si>
    <t>งานปรับปรุงพื้นที่ชั้น6  อาคารคณะวิทยาศาสตร์และเทคโนโลยี</t>
  </si>
  <si>
    <r>
      <t xml:space="preserve">สถานที่ก่อสร้าง  </t>
    </r>
  </si>
  <si>
    <t xml:space="preserve"> มหาวิทยาลัยเทคโนโลยีราชมงคลพระนคร (พระนครเหนือ)</t>
  </si>
  <si>
    <t xml:space="preserve">งาน  </t>
  </si>
  <si>
    <t>แบบ ปร.4 ปร.5 ปร.6  และ Factor F ทั้งหมด</t>
  </si>
  <si>
    <t>แผ่น</t>
  </si>
  <si>
    <t>ประมาณราคาเมื่อวันที่</t>
  </si>
  <si>
    <t>ลำดับที่</t>
  </si>
  <si>
    <t>ค่าก่อสร้าง</t>
  </si>
  <si>
    <t>งานรื้อถอน</t>
  </si>
  <si>
    <t>งานสถาปัตยฯ</t>
  </si>
  <si>
    <t>งานไฟฟ้า</t>
  </si>
  <si>
    <t>งานครุภัณฑ์</t>
  </si>
  <si>
    <t>สรุป</t>
  </si>
  <si>
    <t xml:space="preserve">รวมค่าก่อสร้างเป็นเงินทั้งสิ้น   </t>
  </si>
  <si>
    <t xml:space="preserve">จำนวน </t>
  </si>
  <si>
    <t>แผ่นที่  1/6</t>
  </si>
  <si>
    <t>แผ่นที่  2/6</t>
  </si>
  <si>
    <t>แผ่นที่  3/6</t>
  </si>
  <si>
    <t>โคมไฟติดลอย LED  ขนาด 30x120 cm หลอดLED 40W</t>
  </si>
  <si>
    <t>โคมไฟติดลอย LED  ขนาด 60x60 cm หลอดLED 40W</t>
  </si>
  <si>
    <t>แผ่นที่  4/6</t>
  </si>
  <si>
    <t>UPS  1000VA/600W</t>
  </si>
  <si>
    <t xml:space="preserve"> Gigabit Ethernet  24 PoE </t>
  </si>
  <si>
    <t xml:space="preserve"> Gigabit Ethernet 48 PoE </t>
  </si>
  <si>
    <t xml:space="preserve"> Compattible SFP 1.25 Gbps</t>
  </si>
  <si>
    <t>แผ่นที่  5/6</t>
  </si>
  <si>
    <t>UPS  1500VA/900W</t>
  </si>
  <si>
    <t xml:space="preserve"> Gigabit Ethernet  48 PoE </t>
  </si>
  <si>
    <t xml:space="preserve">  Compattible SFP 1.25 Gbps</t>
  </si>
  <si>
    <t>แผ่นที่  6/6</t>
  </si>
  <si>
    <t>แผ่นที่  1/3</t>
  </si>
  <si>
    <t>แผ่นที่  2/3</t>
  </si>
  <si>
    <t xml:space="preserve">Gigabit Ethernet 24 PoE </t>
  </si>
  <si>
    <t xml:space="preserve">Gigabit Ethernet 48 PoE </t>
  </si>
  <si>
    <t>UPS 1500VA/900W</t>
  </si>
  <si>
    <t>แผ่นที่  3/3</t>
  </si>
  <si>
    <t xml:space="preserve">Gigabit Ethernet  48 PoE </t>
  </si>
  <si>
    <r>
      <t>ประมาณการ</t>
    </r>
    <r>
      <rPr>
        <b/>
        <u val="single"/>
        <sz val="14"/>
        <rFont val="TH SarabunPSK"/>
        <family val="2"/>
      </rPr>
      <t xml:space="preserve">     นายถิรนันท์  จินตสุนทรอุไร                                       </t>
    </r>
    <r>
      <rPr>
        <b/>
        <sz val="14"/>
        <rFont val="TH SarabunPSK"/>
        <family val="2"/>
      </rPr>
      <t>เมื่อวันที่</t>
    </r>
    <r>
      <rPr>
        <b/>
        <u val="single"/>
        <sz val="14"/>
        <rFont val="TH SarabunPSK"/>
        <family val="2"/>
      </rPr>
      <t xml:space="preserve">        9        </t>
    </r>
    <r>
      <rPr>
        <b/>
        <sz val="14"/>
        <rFont val="TH SarabunPSK"/>
        <family val="2"/>
      </rPr>
      <t xml:space="preserve"> เดือน</t>
    </r>
    <r>
      <rPr>
        <b/>
        <u val="single"/>
        <sz val="14"/>
        <rFont val="TH SarabunPSK"/>
        <family val="2"/>
      </rPr>
      <t xml:space="preserve">     พฤษภาคม     </t>
    </r>
    <r>
      <rPr>
        <b/>
        <sz val="14"/>
        <rFont val="TH SarabunPSK"/>
        <family val="2"/>
      </rPr>
      <t xml:space="preserve"> พ.ศ.</t>
    </r>
    <r>
      <rPr>
        <b/>
        <u val="single"/>
        <sz val="14"/>
        <rFont val="TH SarabunPSK"/>
        <family val="2"/>
      </rPr>
      <t xml:space="preserve">   2565                                                                           .</t>
    </r>
  </si>
  <si>
    <r>
      <t>ประมาณการ</t>
    </r>
    <r>
      <rPr>
        <b/>
        <u val="single"/>
        <sz val="14"/>
        <rFont val="TH SarabunPSK"/>
        <family val="2"/>
      </rPr>
      <t xml:space="preserve">        นายถิรนันท์   จินตสุนทรอุไร                      </t>
    </r>
    <r>
      <rPr>
        <b/>
        <sz val="14"/>
        <rFont val="TH SarabunPSK"/>
        <family val="2"/>
      </rPr>
      <t>เมื่อวันที่</t>
    </r>
    <r>
      <rPr>
        <b/>
        <u val="single"/>
        <sz val="14"/>
        <rFont val="TH SarabunPSK"/>
        <family val="2"/>
      </rPr>
      <t xml:space="preserve">        9        </t>
    </r>
    <r>
      <rPr>
        <b/>
        <sz val="14"/>
        <rFont val="TH SarabunPSK"/>
        <family val="2"/>
      </rPr>
      <t xml:space="preserve"> เดือน</t>
    </r>
    <r>
      <rPr>
        <b/>
        <u val="single"/>
        <sz val="14"/>
        <rFont val="TH SarabunPSK"/>
        <family val="2"/>
      </rPr>
      <t xml:space="preserve">     พฤษภคม    </t>
    </r>
    <r>
      <rPr>
        <b/>
        <sz val="14"/>
        <rFont val="TH SarabunPSK"/>
        <family val="2"/>
      </rPr>
      <t xml:space="preserve"> พ.ศ.</t>
    </r>
    <r>
      <rPr>
        <b/>
        <u val="single"/>
        <sz val="14"/>
        <rFont val="TH SarabunPSK"/>
        <family val="2"/>
      </rPr>
      <t xml:space="preserve">   2565                                                                             .</t>
    </r>
  </si>
  <si>
    <r>
      <t>ประมาณการ</t>
    </r>
    <r>
      <rPr>
        <b/>
        <u val="single"/>
        <sz val="14"/>
        <rFont val="TH SarabunPSK"/>
        <family val="2"/>
      </rPr>
      <t xml:space="preserve">        นายถิรนันท์   จินตสุนทรอุไร                      </t>
    </r>
    <r>
      <rPr>
        <b/>
        <sz val="14"/>
        <rFont val="TH SarabunPSK"/>
        <family val="2"/>
      </rPr>
      <t>เมื่อวันที่</t>
    </r>
    <r>
      <rPr>
        <b/>
        <u val="single"/>
        <sz val="14"/>
        <rFont val="TH SarabunPSK"/>
        <family val="2"/>
      </rPr>
      <t xml:space="preserve">        9        </t>
    </r>
    <r>
      <rPr>
        <b/>
        <sz val="14"/>
        <rFont val="TH SarabunPSK"/>
        <family val="2"/>
      </rPr>
      <t xml:space="preserve"> เดือน</t>
    </r>
    <r>
      <rPr>
        <b/>
        <u val="single"/>
        <sz val="14"/>
        <rFont val="TH SarabunPSK"/>
        <family val="2"/>
      </rPr>
      <t xml:space="preserve">     พฤษภาคม    </t>
    </r>
    <r>
      <rPr>
        <b/>
        <sz val="14"/>
        <rFont val="TH SarabunPSK"/>
        <family val="2"/>
      </rPr>
      <t xml:space="preserve"> พ.ศ.</t>
    </r>
    <r>
      <rPr>
        <b/>
        <u val="single"/>
        <sz val="14"/>
        <rFont val="TH SarabunPSK"/>
        <family val="2"/>
      </rPr>
      <t xml:space="preserve">   2565                                                                             .</t>
    </r>
  </si>
  <si>
    <r>
      <t>ประมาณการ</t>
    </r>
    <r>
      <rPr>
        <b/>
        <u val="single"/>
        <sz val="14"/>
        <rFont val="TH SarabunPSK"/>
        <family val="2"/>
      </rPr>
      <t xml:space="preserve">        นายถิรนันท์   จินตสุนทรอุไร                      </t>
    </r>
    <r>
      <rPr>
        <b/>
        <sz val="14"/>
        <rFont val="TH SarabunPSK"/>
        <family val="2"/>
      </rPr>
      <t>เมื่อวันที่</t>
    </r>
    <r>
      <rPr>
        <b/>
        <u val="single"/>
        <sz val="14"/>
        <rFont val="TH SarabunPSK"/>
        <family val="2"/>
      </rPr>
      <t xml:space="preserve">        7        </t>
    </r>
    <r>
      <rPr>
        <b/>
        <sz val="14"/>
        <rFont val="TH SarabunPSK"/>
        <family val="2"/>
      </rPr>
      <t xml:space="preserve"> เดือน</t>
    </r>
    <r>
      <rPr>
        <b/>
        <u val="single"/>
        <sz val="14"/>
        <rFont val="TH SarabunPSK"/>
        <family val="2"/>
      </rPr>
      <t xml:space="preserve">     ธันวาคม    </t>
    </r>
    <r>
      <rPr>
        <b/>
        <sz val="14"/>
        <rFont val="TH SarabunPSK"/>
        <family val="2"/>
      </rPr>
      <t xml:space="preserve"> พ.ศ.</t>
    </r>
    <r>
      <rPr>
        <b/>
        <u val="single"/>
        <sz val="14"/>
        <rFont val="TH SarabunPSK"/>
        <family val="2"/>
      </rPr>
      <t xml:space="preserve">   2564                                                                             .</t>
    </r>
  </si>
  <si>
    <t>ODF Rack Mount Fiber</t>
  </si>
  <si>
    <t>Compattible SFP 1.25 Gbps</t>
  </si>
  <si>
    <t>FACTOR F = 1.3001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</si>
</sst>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0.0000"/>
    <numFmt numFmtId="202" formatCode="_-* #,##0_-;\-* #,##0_-;_-* &quot;-&quot;?_-;_-@_-"/>
    <numFmt numFmtId="203" formatCode="#,##0.000"/>
    <numFmt numFmtId="204" formatCode="#,##0.0"/>
    <numFmt numFmtId="205" formatCode="_-* #,##0.0_-;\-* #,##0.0_-;_-* &quot;-&quot;?_-;_-@_-"/>
    <numFmt numFmtId="206" formatCode="_-* #,##0.00_-;\-* #,##0.00_-;_-* &quot;-&quot;?_-;_-@_-"/>
    <numFmt numFmtId="207" formatCode="0.0"/>
    <numFmt numFmtId="208" formatCode="[$-101041E]d\ mmmm\ yyyy;@"/>
    <numFmt numFmtId="209" formatCode="_-* #,##0.000_-;\-* #,##0.000_-;_-* &quot;-&quot;??_-;_-@_-"/>
    <numFmt numFmtId="210" formatCode="_-* #,##0.0000_-;\-* #,##0.0000_-;_-* &quot;-&quot;??_-;_-@_-"/>
    <numFmt numFmtId="211" formatCode="[$-D00041E]0"/>
    <numFmt numFmtId="212" formatCode="0.000000"/>
    <numFmt numFmtId="213" formatCode="_-* #,##0.00000_-;\-* #,##0.00000_-;_-* &quot;-&quot;??_-;_-@_-"/>
    <numFmt numFmtId="214" formatCode="0.00000"/>
    <numFmt numFmtId="215" formatCode="[&lt;=99999999][$-D000000]0\-####\-####;[$-D000000]#\-####\-####"/>
    <numFmt numFmtId="216" formatCode="_(* #,##0.0_);_(* \(#,##0.0\);_(* &quot;-&quot;??_);_(@_)"/>
    <numFmt numFmtId="217" formatCode="_(* #,##0_);_(* \(#,##0\);_(* &quot;-&quot;??_);_(@_)"/>
    <numFmt numFmtId="218" formatCode="#,##0.0000"/>
    <numFmt numFmtId="219" formatCode="0.000"/>
    <numFmt numFmtId="220" formatCode="&quot;฿&quot;#,##0.00"/>
    <numFmt numFmtId="221" formatCode="_-[$$-409]* #,##0.00_ ;_-[$$-409]* \-#,##0.00\ ;_-[$$-409]* &quot;-&quot;??_ ;_-@_ "/>
    <numFmt numFmtId="222" formatCode="#,##0.00_ ;\-#,##0.00\ "/>
    <numFmt numFmtId="223" formatCode="0.0000000"/>
    <numFmt numFmtId="224" formatCode="[$-41E]d\ mmmm\ yyyy"/>
    <numFmt numFmtId="225" formatCode="&quot;฿&quot;#,##0"/>
    <numFmt numFmtId="226" formatCode="_(* #,##0.000_);_(* \(#,##0.000\);_(* &quot;-&quot;??_);_(@_)"/>
    <numFmt numFmtId="227" formatCode="#,##0.00000"/>
    <numFmt numFmtId="228" formatCode="#,##0.00000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_-* #,##0.0000_-;\-* #,##0.0000_-;_-* &quot;-&quot;????_-;_-@_-"/>
    <numFmt numFmtId="234" formatCode="_(* #,##0.0000_);_(* \(#,##0.0000\);_(* &quot;-&quot;??_);_(@_)"/>
    <numFmt numFmtId="235" formatCode="_(* #,##0.0000_);_(* \(#,##0.0000\);_(* &quot;-&quot;????_);_(@_)"/>
  </numFmts>
  <fonts count="72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Cordia New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0"/>
      <name val="Cordia New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b/>
      <sz val="14"/>
      <name val="Angsana New"/>
      <family val="1"/>
    </font>
    <font>
      <sz val="15"/>
      <name val="TH SarabunPSK"/>
      <family val="2"/>
    </font>
    <font>
      <sz val="8"/>
      <name val="TH SarabunPSK"/>
      <family val="2"/>
    </font>
    <font>
      <sz val="16"/>
      <color indexed="9"/>
      <name val="TH SarabunPSK"/>
      <family val="2"/>
    </font>
    <font>
      <u val="single"/>
      <sz val="16"/>
      <color indexed="20"/>
      <name val="TH SarabunPSK"/>
      <family val="2"/>
    </font>
    <font>
      <u val="single"/>
      <sz val="16"/>
      <color indexed="12"/>
      <name val="TH SarabunPSK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40"/>
      <name val="TH SarabunPSK"/>
      <family val="2"/>
    </font>
    <font>
      <sz val="14"/>
      <color indexed="17"/>
      <name val="TH SarabunPSK"/>
      <family val="2"/>
    </font>
    <font>
      <sz val="14"/>
      <color indexed="30"/>
      <name val="TH SarabunPSK"/>
      <family val="2"/>
    </font>
    <font>
      <sz val="16"/>
      <color theme="0"/>
      <name val="TH SarabunPSK"/>
      <family val="2"/>
    </font>
    <font>
      <u val="single"/>
      <sz val="16"/>
      <color theme="11"/>
      <name val="TH SarabunPSK"/>
      <family val="2"/>
    </font>
    <font>
      <u val="single"/>
      <sz val="16"/>
      <color theme="1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B0F0"/>
      <name val="TH SarabunPSK"/>
      <family val="2"/>
    </font>
    <font>
      <sz val="14"/>
      <color rgb="FF00B050"/>
      <name val="TH SarabunPSK"/>
      <family val="2"/>
    </font>
    <font>
      <sz val="14"/>
      <color rgb="FF0070C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hair"/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hair"/>
      <bottom>
        <color indexed="63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>
        <color theme="1"/>
      </top>
      <bottom style="hair"/>
    </border>
    <border>
      <left>
        <color indexed="63"/>
      </left>
      <right style="thin"/>
      <top style="thin">
        <color theme="1"/>
      </top>
      <bottom style="hair"/>
    </border>
    <border>
      <left style="thin"/>
      <right style="thin"/>
      <top style="hair">
        <color theme="1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>
        <color theme="1"/>
      </bottom>
    </border>
    <border>
      <left style="thin">
        <color theme="1"/>
      </left>
      <right style="thin"/>
      <top style="hair"/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 style="hair"/>
    </border>
    <border>
      <left style="thin">
        <color theme="1"/>
      </left>
      <right style="thin"/>
      <top style="hair"/>
      <bottom style="thin">
        <color theme="1"/>
      </bottom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34" applyFont="1" applyFill="1" applyBorder="1" applyAlignment="1">
      <alignment horizontal="center"/>
    </xf>
    <xf numFmtId="43" fontId="2" fillId="0" borderId="11" xfId="34" applyFont="1" applyFill="1" applyBorder="1" applyAlignment="1">
      <alignment horizontal="center" vertical="center"/>
    </xf>
    <xf numFmtId="194" fontId="2" fillId="0" borderId="11" xfId="33" applyFont="1" applyFill="1" applyBorder="1" applyAlignment="1">
      <alignment horizontal="center" vertical="center"/>
    </xf>
    <xf numFmtId="43" fontId="2" fillId="0" borderId="12" xfId="34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3" fontId="2" fillId="0" borderId="13" xfId="34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left"/>
    </xf>
    <xf numFmtId="43" fontId="2" fillId="0" borderId="15" xfId="34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3" fontId="2" fillId="0" borderId="14" xfId="34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/>
    </xf>
    <xf numFmtId="43" fontId="2" fillId="0" borderId="12" xfId="34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3" fontId="2" fillId="0" borderId="23" xfId="34" applyFont="1" applyFill="1" applyBorder="1" applyAlignment="1">
      <alignment/>
    </xf>
    <xf numFmtId="0" fontId="0" fillId="0" borderId="0" xfId="0" applyAlignment="1">
      <alignment/>
    </xf>
    <xf numFmtId="0" fontId="65" fillId="0" borderId="18" xfId="0" applyFont="1" applyFill="1" applyBorder="1" applyAlignment="1">
      <alignment horizontal="right" vertical="center"/>
    </xf>
    <xf numFmtId="43" fontId="64" fillId="0" borderId="12" xfId="34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left" vertical="center"/>
    </xf>
    <xf numFmtId="0" fontId="2" fillId="0" borderId="26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3" fontId="2" fillId="0" borderId="23" xfId="34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3" fontId="64" fillId="0" borderId="12" xfId="34" applyFont="1" applyFill="1" applyBorder="1" applyAlignment="1">
      <alignment horizontal="center"/>
    </xf>
    <xf numFmtId="43" fontId="2" fillId="0" borderId="15" xfId="34" applyFont="1" applyFill="1" applyBorder="1" applyAlignment="1">
      <alignment horizontal="right" vertical="center"/>
    </xf>
    <xf numFmtId="43" fontId="2" fillId="0" borderId="11" xfId="34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/>
    </xf>
    <xf numFmtId="43" fontId="2" fillId="0" borderId="28" xfId="34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4" fillId="0" borderId="11" xfId="0" applyFont="1" applyFill="1" applyBorder="1" applyAlignment="1">
      <alignment horizontal="center" vertical="center"/>
    </xf>
    <xf numFmtId="43" fontId="64" fillId="0" borderId="11" xfId="34" applyFont="1" applyFill="1" applyBorder="1" applyAlignment="1">
      <alignment horizontal="center"/>
    </xf>
    <xf numFmtId="43" fontId="64" fillId="0" borderId="11" xfId="34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/>
    </xf>
    <xf numFmtId="43" fontId="64" fillId="0" borderId="12" xfId="34" applyNumberFormat="1" applyFont="1" applyFill="1" applyBorder="1" applyAlignment="1">
      <alignment horizontal="right"/>
    </xf>
    <xf numFmtId="0" fontId="64" fillId="0" borderId="31" xfId="0" applyFont="1" applyFill="1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68" fillId="0" borderId="14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4" fillId="34" borderId="12" xfId="0" applyFont="1" applyFill="1" applyBorder="1" applyAlignment="1">
      <alignment/>
    </xf>
    <xf numFmtId="0" fontId="2" fillId="0" borderId="32" xfId="0" applyFont="1" applyFill="1" applyBorder="1" applyAlignment="1">
      <alignment horizontal="right" vertical="center"/>
    </xf>
    <xf numFmtId="43" fontId="64" fillId="0" borderId="14" xfId="34" applyFont="1" applyFill="1" applyBorder="1" applyAlignment="1">
      <alignment horizontal="center" vertical="center"/>
    </xf>
    <xf numFmtId="0" fontId="69" fillId="0" borderId="12" xfId="0" applyFont="1" applyBorder="1" applyAlignment="1">
      <alignment/>
    </xf>
    <xf numFmtId="43" fontId="69" fillId="0" borderId="12" xfId="34" applyFont="1" applyFill="1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64" fillId="34" borderId="14" xfId="0" applyFont="1" applyFill="1" applyBorder="1" applyAlignment="1">
      <alignment/>
    </xf>
    <xf numFmtId="0" fontId="69" fillId="0" borderId="14" xfId="0" applyFont="1" applyBorder="1" applyAlignment="1">
      <alignment/>
    </xf>
    <xf numFmtId="43" fontId="69" fillId="0" borderId="14" xfId="34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3" fontId="2" fillId="0" borderId="28" xfId="34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left"/>
    </xf>
    <xf numFmtId="0" fontId="66" fillId="0" borderId="34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/>
    </xf>
    <xf numFmtId="43" fontId="2" fillId="0" borderId="35" xfId="34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5" fillId="0" borderId="2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/>
    </xf>
    <xf numFmtId="0" fontId="65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/>
    </xf>
    <xf numFmtId="0" fontId="69" fillId="0" borderId="11" xfId="0" applyFont="1" applyBorder="1" applyAlignment="1">
      <alignment/>
    </xf>
    <xf numFmtId="43" fontId="69" fillId="0" borderId="11" xfId="34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3" fontId="2" fillId="35" borderId="10" xfId="34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43" fontId="5" fillId="35" borderId="10" xfId="34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/>
    </xf>
    <xf numFmtId="0" fontId="6" fillId="7" borderId="10" xfId="0" applyFont="1" applyFill="1" applyBorder="1" applyAlignment="1">
      <alignment horizontal="center"/>
    </xf>
    <xf numFmtId="43" fontId="6" fillId="7" borderId="10" xfId="34" applyFont="1" applyFill="1" applyBorder="1" applyAlignment="1">
      <alignment horizontal="center" vertical="center"/>
    </xf>
    <xf numFmtId="0" fontId="64" fillId="35" borderId="39" xfId="0" applyFont="1" applyFill="1" applyBorder="1" applyAlignment="1">
      <alignment/>
    </xf>
    <xf numFmtId="43" fontId="64" fillId="35" borderId="39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194" fontId="5" fillId="7" borderId="10" xfId="0" applyNumberFormat="1" applyFont="1" applyFill="1" applyBorder="1" applyAlignment="1">
      <alignment horizontal="center" vertical="center"/>
    </xf>
    <xf numFmtId="194" fontId="2" fillId="0" borderId="12" xfId="33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94" fontId="2" fillId="0" borderId="13" xfId="33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left"/>
    </xf>
    <xf numFmtId="0" fontId="70" fillId="0" borderId="20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0" fillId="0" borderId="21" xfId="0" applyFont="1" applyFill="1" applyBorder="1" applyAlignment="1">
      <alignment horizontal="right" vertical="center"/>
    </xf>
    <xf numFmtId="0" fontId="70" fillId="0" borderId="20" xfId="0" applyFont="1" applyFill="1" applyBorder="1" applyAlignment="1">
      <alignment horizontal="right" vertical="center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5" fillId="0" borderId="23" xfId="0" applyFont="1" applyFill="1" applyBorder="1" applyAlignment="1">
      <alignment horizontal="right" vertical="center"/>
    </xf>
    <xf numFmtId="0" fontId="64" fillId="34" borderId="11" xfId="0" applyFont="1" applyFill="1" applyBorder="1" applyAlignment="1">
      <alignment/>
    </xf>
    <xf numFmtId="0" fontId="64" fillId="19" borderId="10" xfId="0" applyFont="1" applyFill="1" applyBorder="1" applyAlignment="1">
      <alignment/>
    </xf>
    <xf numFmtId="0" fontId="64" fillId="19" borderId="10" xfId="0" applyFont="1" applyFill="1" applyBorder="1" applyAlignment="1">
      <alignment horizontal="center"/>
    </xf>
    <xf numFmtId="0" fontId="69" fillId="19" borderId="10" xfId="0" applyFont="1" applyFill="1" applyBorder="1" applyAlignment="1">
      <alignment/>
    </xf>
    <xf numFmtId="43" fontId="69" fillId="19" borderId="10" xfId="34" applyFont="1" applyFill="1" applyBorder="1" applyAlignment="1">
      <alignment horizontal="center" vertical="center"/>
    </xf>
    <xf numFmtId="43" fontId="64" fillId="19" borderId="10" xfId="34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69" fillId="0" borderId="25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left" vertical="center"/>
    </xf>
    <xf numFmtId="0" fontId="69" fillId="0" borderId="22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70" fillId="0" borderId="29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left" vertical="center"/>
    </xf>
    <xf numFmtId="0" fontId="70" fillId="0" borderId="32" xfId="0" applyFont="1" applyFill="1" applyBorder="1" applyAlignment="1">
      <alignment horizontal="left" vertical="center"/>
    </xf>
    <xf numFmtId="3" fontId="11" fillId="0" borderId="12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right"/>
    </xf>
    <xf numFmtId="3" fontId="11" fillId="0" borderId="12" xfId="44" applyNumberFormat="1" applyFont="1" applyBorder="1" applyAlignment="1">
      <alignment horizontal="right"/>
    </xf>
    <xf numFmtId="4" fontId="64" fillId="0" borderId="12" xfId="0" applyNumberFormat="1" applyFont="1" applyBorder="1" applyAlignment="1">
      <alignment horizontal="right"/>
    </xf>
    <xf numFmtId="0" fontId="64" fillId="0" borderId="12" xfId="0" applyFont="1" applyBorder="1" applyAlignment="1">
      <alignment horizontal="right"/>
    </xf>
    <xf numFmtId="43" fontId="64" fillId="0" borderId="12" xfId="34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left"/>
    </xf>
    <xf numFmtId="3" fontId="64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4" applyFont="1" applyAlignment="1">
      <alignment/>
    </xf>
    <xf numFmtId="210" fontId="0" fillId="0" borderId="0" xfId="44" applyNumberFormat="1" applyFont="1" applyAlignment="1">
      <alignment horizontal="left"/>
    </xf>
    <xf numFmtId="4" fontId="0" fillId="0" borderId="0" xfId="0" applyNumberFormat="1" applyAlignment="1">
      <alignment/>
    </xf>
    <xf numFmtId="201" fontId="0" fillId="0" borderId="0" xfId="0" applyNumberFormat="1" applyAlignment="1">
      <alignment/>
    </xf>
    <xf numFmtId="201" fontId="0" fillId="0" borderId="41" xfId="0" applyNumberFormat="1" applyBorder="1" applyAlignment="1">
      <alignment/>
    </xf>
    <xf numFmtId="0" fontId="3" fillId="0" borderId="41" xfId="0" applyFont="1" applyBorder="1" applyAlignment="1">
      <alignment/>
    </xf>
    <xf numFmtId="210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43" fontId="0" fillId="0" borderId="41" xfId="0" applyNumberFormat="1" applyBorder="1" applyAlignment="1">
      <alignment/>
    </xf>
    <xf numFmtId="215" fontId="0" fillId="0" borderId="42" xfId="0" applyNumberFormat="1" applyBorder="1" applyAlignment="1">
      <alignment/>
    </xf>
    <xf numFmtId="43" fontId="0" fillId="0" borderId="42" xfId="0" applyNumberFormat="1" applyBorder="1" applyAlignment="1">
      <alignment/>
    </xf>
    <xf numFmtId="210" fontId="0" fillId="0" borderId="0" xfId="0" applyNumberFormat="1" applyAlignment="1">
      <alignment/>
    </xf>
    <xf numFmtId="0" fontId="0" fillId="0" borderId="41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2" fontId="0" fillId="0" borderId="0" xfId="0" applyNumberFormat="1" applyAlignment="1">
      <alignment/>
    </xf>
    <xf numFmtId="43" fontId="5" fillId="0" borderId="12" xfId="34" applyFont="1" applyFill="1" applyBorder="1" applyAlignment="1">
      <alignment horizontal="center" vertical="center"/>
    </xf>
    <xf numFmtId="0" fontId="7" fillId="0" borderId="0" xfId="38" applyFont="1" applyBorder="1">
      <alignment/>
      <protection/>
    </xf>
    <xf numFmtId="0" fontId="3" fillId="0" borderId="0" xfId="38">
      <alignment/>
      <protection/>
    </xf>
    <xf numFmtId="0" fontId="4" fillId="0" borderId="0" xfId="38" applyFont="1" applyAlignment="1">
      <alignment horizontal="center"/>
      <protection/>
    </xf>
    <xf numFmtId="0" fontId="3" fillId="0" borderId="0" xfId="38" applyAlignment="1">
      <alignment vertical="center"/>
      <protection/>
    </xf>
    <xf numFmtId="0" fontId="4" fillId="0" borderId="16" xfId="38" applyFont="1" applyFill="1" applyBorder="1" applyAlignment="1">
      <alignment horizontal="center" vertical="center"/>
      <protection/>
    </xf>
    <xf numFmtId="0" fontId="13" fillId="0" borderId="17" xfId="38" applyFont="1" applyFill="1" applyBorder="1" applyAlignment="1">
      <alignment horizontal="center" vertical="center"/>
      <protection/>
    </xf>
    <xf numFmtId="0" fontId="14" fillId="0" borderId="12" xfId="38" applyFont="1" applyFill="1" applyBorder="1" applyAlignment="1">
      <alignment horizontal="center" vertical="center"/>
      <protection/>
    </xf>
    <xf numFmtId="0" fontId="14" fillId="0" borderId="18" xfId="38" applyFont="1" applyFill="1" applyBorder="1" applyAlignment="1">
      <alignment horizontal="left" vertical="center"/>
      <protection/>
    </xf>
    <xf numFmtId="0" fontId="14" fillId="0" borderId="43" xfId="38" applyFont="1" applyFill="1" applyBorder="1" applyAlignment="1">
      <alignment horizontal="left" vertical="center"/>
      <protection/>
    </xf>
    <xf numFmtId="0" fontId="14" fillId="0" borderId="19" xfId="38" applyFont="1" applyFill="1" applyBorder="1" applyAlignment="1">
      <alignment horizontal="left" vertical="center"/>
      <protection/>
    </xf>
    <xf numFmtId="43" fontId="14" fillId="0" borderId="19" xfId="34" applyFont="1" applyFill="1" applyBorder="1" applyAlignment="1">
      <alignment horizontal="center" vertical="center"/>
    </xf>
    <xf numFmtId="0" fontId="6" fillId="0" borderId="12" xfId="38" applyFont="1" applyFill="1" applyBorder="1" applyAlignment="1">
      <alignment vertical="center"/>
      <protection/>
    </xf>
    <xf numFmtId="0" fontId="14" fillId="36" borderId="12" xfId="38" applyFont="1" applyFill="1" applyBorder="1" applyAlignment="1">
      <alignment horizontal="center" vertical="center"/>
      <protection/>
    </xf>
    <xf numFmtId="43" fontId="6" fillId="0" borderId="12" xfId="38" applyNumberFormat="1" applyFont="1" applyFill="1" applyBorder="1" applyAlignment="1">
      <alignment vertical="center"/>
      <protection/>
    </xf>
    <xf numFmtId="210" fontId="3" fillId="0" borderId="0" xfId="38" applyNumberFormat="1" applyAlignment="1">
      <alignment vertical="center"/>
      <protection/>
    </xf>
    <xf numFmtId="43" fontId="3" fillId="0" borderId="0" xfId="38" applyNumberFormat="1" applyAlignment="1">
      <alignment vertical="center"/>
      <protection/>
    </xf>
    <xf numFmtId="43" fontId="2" fillId="0" borderId="0" xfId="38" applyNumberFormat="1" applyFont="1" applyFill="1">
      <alignment/>
      <protection/>
    </xf>
    <xf numFmtId="0" fontId="6" fillId="36" borderId="12" xfId="38" applyFont="1" applyFill="1" applyBorder="1" applyAlignment="1">
      <alignment horizontal="center" vertical="center"/>
      <protection/>
    </xf>
    <xf numFmtId="43" fontId="6" fillId="0" borderId="18" xfId="34" applyFont="1" applyFill="1" applyBorder="1" applyAlignment="1">
      <alignment horizontal="center" vertical="center"/>
    </xf>
    <xf numFmtId="43" fontId="6" fillId="0" borderId="43" xfId="34" applyFont="1" applyFill="1" applyBorder="1" applyAlignment="1">
      <alignment horizontal="center" vertical="center"/>
    </xf>
    <xf numFmtId="43" fontId="6" fillId="0" borderId="19" xfId="34" applyFont="1" applyFill="1" applyBorder="1" applyAlignment="1">
      <alignment horizontal="center" vertical="center"/>
    </xf>
    <xf numFmtId="0" fontId="6" fillId="36" borderId="13" xfId="38" applyFont="1" applyFill="1" applyBorder="1" applyAlignment="1">
      <alignment horizontal="center" vertical="center"/>
      <protection/>
    </xf>
    <xf numFmtId="43" fontId="6" fillId="0" borderId="13" xfId="38" applyNumberFormat="1" applyFont="1" applyFill="1" applyBorder="1" applyAlignment="1">
      <alignment vertical="center"/>
      <protection/>
    </xf>
    <xf numFmtId="2" fontId="3" fillId="0" borderId="0" xfId="38" applyNumberFormat="1" applyAlignment="1">
      <alignment vertical="center"/>
      <protection/>
    </xf>
    <xf numFmtId="0" fontId="6" fillId="7" borderId="10" xfId="38" applyFont="1" applyFill="1" applyBorder="1" applyAlignment="1">
      <alignment horizontal="center" vertical="center"/>
      <protection/>
    </xf>
    <xf numFmtId="43" fontId="6" fillId="7" borderId="10" xfId="38" applyNumberFormat="1" applyFont="1" applyFill="1" applyBorder="1" applyAlignment="1">
      <alignment vertical="center"/>
      <protection/>
    </xf>
    <xf numFmtId="194" fontId="3" fillId="0" borderId="0" xfId="38" applyNumberFormat="1" applyAlignment="1">
      <alignment vertical="center"/>
      <protection/>
    </xf>
    <xf numFmtId="0" fontId="12" fillId="0" borderId="0" xfId="38" applyFont="1" applyBorder="1" applyAlignment="1">
      <alignment horizontal="center" vertical="top"/>
      <protection/>
    </xf>
    <xf numFmtId="43" fontId="12" fillId="0" borderId="0" xfId="34" applyFont="1" applyBorder="1" applyAlignment="1">
      <alignment vertical="top"/>
    </xf>
    <xf numFmtId="0" fontId="3" fillId="0" borderId="0" xfId="38" applyAlignment="1">
      <alignment vertical="top"/>
      <protection/>
    </xf>
    <xf numFmtId="43" fontId="3" fillId="0" borderId="0" xfId="38" applyNumberFormat="1" applyAlignment="1">
      <alignment vertical="top"/>
      <protection/>
    </xf>
    <xf numFmtId="43" fontId="0" fillId="0" borderId="0" xfId="34" applyFont="1" applyAlignment="1">
      <alignment vertical="center"/>
    </xf>
    <xf numFmtId="43" fontId="3" fillId="0" borderId="0" xfId="38" applyNumberFormat="1">
      <alignment/>
      <protection/>
    </xf>
    <xf numFmtId="0" fontId="64" fillId="35" borderId="3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64" fillId="0" borderId="14" xfId="0" applyFont="1" applyFill="1" applyBorder="1" applyAlignment="1">
      <alignment horizontal="center" vertical="center"/>
    </xf>
    <xf numFmtId="3" fontId="2" fillId="0" borderId="12" xfId="34" applyNumberFormat="1" applyFont="1" applyBorder="1" applyAlignment="1">
      <alignment horizontal="right"/>
    </xf>
    <xf numFmtId="3" fontId="64" fillId="0" borderId="12" xfId="0" applyNumberFormat="1" applyFont="1" applyBorder="1" applyAlignment="1">
      <alignment horizontal="right" vertical="center"/>
    </xf>
    <xf numFmtId="3" fontId="64" fillId="0" borderId="12" xfId="34" applyNumberFormat="1" applyFont="1" applyBorder="1" applyAlignment="1">
      <alignment horizontal="right"/>
    </xf>
    <xf numFmtId="0" fontId="64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/>
    </xf>
    <xf numFmtId="4" fontId="2" fillId="0" borderId="12" xfId="34" applyNumberFormat="1" applyFont="1" applyBorder="1" applyAlignment="1">
      <alignment horizontal="right"/>
    </xf>
    <xf numFmtId="4" fontId="64" fillId="0" borderId="12" xfId="34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4" fontId="2" fillId="0" borderId="14" xfId="34" applyNumberFormat="1" applyFont="1" applyBorder="1" applyAlignment="1">
      <alignment horizontal="right"/>
    </xf>
    <xf numFmtId="3" fontId="2" fillId="0" borderId="14" xfId="34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11" fillId="0" borderId="21" xfId="0" applyFont="1" applyBorder="1" applyAlignment="1">
      <alignment/>
    </xf>
    <xf numFmtId="43" fontId="5" fillId="7" borderId="10" xfId="34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70" fillId="0" borderId="2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/>
    </xf>
    <xf numFmtId="3" fontId="70" fillId="0" borderId="18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1" fillId="34" borderId="47" xfId="0" applyFont="1" applyFill="1" applyBorder="1" applyAlignment="1">
      <alignment horizontal="left"/>
    </xf>
    <xf numFmtId="0" fontId="11" fillId="0" borderId="48" xfId="0" applyFont="1" applyBorder="1" applyAlignment="1">
      <alignment horizontal="right"/>
    </xf>
    <xf numFmtId="0" fontId="11" fillId="0" borderId="48" xfId="0" applyFont="1" applyBorder="1" applyAlignment="1">
      <alignment horizontal="left"/>
    </xf>
    <xf numFmtId="208" fontId="11" fillId="34" borderId="48" xfId="0" applyNumberFormat="1" applyFont="1" applyFill="1" applyBorder="1" applyAlignment="1">
      <alignment horizontal="left"/>
    </xf>
    <xf numFmtId="0" fontId="17" fillId="0" borderId="3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1" fillId="34" borderId="19" xfId="0" applyFont="1" applyFill="1" applyBorder="1" applyAlignment="1">
      <alignment/>
    </xf>
    <xf numFmtId="0" fontId="11" fillId="34" borderId="18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left"/>
    </xf>
    <xf numFmtId="0" fontId="11" fillId="34" borderId="12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4" xfId="0" applyFont="1" applyFill="1" applyBorder="1" applyAlignment="1">
      <alignment/>
    </xf>
    <xf numFmtId="43" fontId="6" fillId="0" borderId="15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/>
    </xf>
    <xf numFmtId="199" fontId="11" fillId="0" borderId="0" xfId="44" applyNumberFormat="1" applyFont="1" applyBorder="1" applyAlignment="1">
      <alignment/>
    </xf>
    <xf numFmtId="0" fontId="11" fillId="0" borderId="0" xfId="0" applyFont="1" applyBorder="1" applyAlignment="1">
      <alignment/>
    </xf>
    <xf numFmtId="199" fontId="11" fillId="0" borderId="0" xfId="44" applyNumberFormat="1" applyFont="1" applyBorder="1" applyAlignment="1">
      <alignment horizontal="left"/>
    </xf>
    <xf numFmtId="43" fontId="3" fillId="0" borderId="0" xfId="44" applyFont="1" applyAlignment="1">
      <alignment vertical="center"/>
    </xf>
    <xf numFmtId="0" fontId="71" fillId="0" borderId="25" xfId="0" applyFont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0" fillId="0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43" fontId="2" fillId="0" borderId="0" xfId="34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/>
    </xf>
    <xf numFmtId="43" fontId="2" fillId="0" borderId="12" xfId="34" applyNumberFormat="1" applyFont="1" applyFill="1" applyBorder="1" applyAlignment="1">
      <alignment horizontal="right"/>
    </xf>
    <xf numFmtId="43" fontId="2" fillId="0" borderId="12" xfId="34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7" xfId="0" applyFont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43" fontId="2" fillId="0" borderId="13" xfId="34" applyFont="1" applyFill="1" applyBorder="1" applyAlignment="1">
      <alignment horizontal="center"/>
    </xf>
    <xf numFmtId="0" fontId="2" fillId="0" borderId="58" xfId="0" applyFont="1" applyBorder="1" applyAlignment="1">
      <alignment/>
    </xf>
    <xf numFmtId="0" fontId="2" fillId="35" borderId="39" xfId="0" applyFont="1" applyFill="1" applyBorder="1" applyAlignment="1">
      <alignment horizontal="center"/>
    </xf>
    <xf numFmtId="0" fontId="2" fillId="35" borderId="39" xfId="0" applyFont="1" applyFill="1" applyBorder="1" applyAlignment="1">
      <alignment/>
    </xf>
    <xf numFmtId="43" fontId="2" fillId="35" borderId="39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194" fontId="2" fillId="0" borderId="28" xfId="33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2" fillId="34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43" fontId="2" fillId="0" borderId="42" xfId="34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19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/>
    </xf>
    <xf numFmtId="43" fontId="2" fillId="19" borderId="10" xfId="34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4" fontId="2" fillId="0" borderId="23" xfId="33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43" fontId="2" fillId="0" borderId="13" xfId="34" applyFont="1" applyFill="1" applyBorder="1" applyAlignment="1">
      <alignment horizontal="right" vertical="center"/>
    </xf>
    <xf numFmtId="0" fontId="2" fillId="34" borderId="11" xfId="0" applyFont="1" applyFill="1" applyBorder="1" applyAlignment="1">
      <alignment/>
    </xf>
    <xf numFmtId="194" fontId="11" fillId="34" borderId="19" xfId="0" applyNumberFormat="1" applyFont="1" applyFill="1" applyBorder="1" applyAlignment="1">
      <alignment/>
    </xf>
    <xf numFmtId="194" fontId="11" fillId="34" borderId="43" xfId="0" applyNumberFormat="1" applyFont="1" applyFill="1" applyBorder="1" applyAlignment="1">
      <alignment horizontal="left"/>
    </xf>
    <xf numFmtId="0" fontId="8" fillId="0" borderId="0" xfId="38" applyFont="1" applyBorder="1" applyAlignment="1">
      <alignment horizontal="center"/>
      <protection/>
    </xf>
    <xf numFmtId="0" fontId="5" fillId="0" borderId="0" xfId="38" applyFont="1" applyAlignment="1">
      <alignment vertical="center"/>
      <protection/>
    </xf>
    <xf numFmtId="0" fontId="5" fillId="0" borderId="41" xfId="38" applyFont="1" applyBorder="1" applyAlignment="1">
      <alignment vertical="center"/>
      <protection/>
    </xf>
    <xf numFmtId="0" fontId="13" fillId="0" borderId="59" xfId="38" applyFont="1" applyFill="1" applyBorder="1" applyAlignment="1">
      <alignment horizontal="center" vertical="center"/>
      <protection/>
    </xf>
    <xf numFmtId="0" fontId="13" fillId="0" borderId="15" xfId="38" applyFont="1" applyFill="1" applyBorder="1" applyAlignment="1">
      <alignment horizontal="center" vertical="center"/>
      <protection/>
    </xf>
    <xf numFmtId="0" fontId="13" fillId="0" borderId="60" xfId="38" applyFont="1" applyFill="1" applyBorder="1" applyAlignment="1">
      <alignment horizontal="center" vertical="center"/>
      <protection/>
    </xf>
    <xf numFmtId="0" fontId="13" fillId="0" borderId="42" xfId="38" applyFont="1" applyFill="1" applyBorder="1" applyAlignment="1">
      <alignment horizontal="center" vertical="center"/>
      <protection/>
    </xf>
    <xf numFmtId="0" fontId="13" fillId="0" borderId="32" xfId="38" applyFont="1" applyFill="1" applyBorder="1" applyAlignment="1">
      <alignment horizontal="center" vertical="center"/>
      <protection/>
    </xf>
    <xf numFmtId="0" fontId="13" fillId="0" borderId="0" xfId="38" applyFont="1" applyFill="1" applyBorder="1" applyAlignment="1">
      <alignment horizontal="center" vertical="center"/>
      <protection/>
    </xf>
    <xf numFmtId="0" fontId="13" fillId="0" borderId="61" xfId="38" applyFont="1" applyFill="1" applyBorder="1" applyAlignment="1">
      <alignment horizontal="center" vertical="center"/>
      <protection/>
    </xf>
    <xf numFmtId="0" fontId="13" fillId="0" borderId="27" xfId="38" applyFont="1" applyFill="1" applyBorder="1" applyAlignment="1">
      <alignment horizontal="center" vertical="center"/>
      <protection/>
    </xf>
    <xf numFmtId="43" fontId="14" fillId="36" borderId="18" xfId="34" applyNumberFormat="1" applyFont="1" applyFill="1" applyBorder="1" applyAlignment="1">
      <alignment horizontal="center" vertical="center"/>
    </xf>
    <xf numFmtId="43" fontId="14" fillId="36" borderId="43" xfId="34" applyNumberFormat="1" applyFont="1" applyFill="1" applyBorder="1" applyAlignment="1">
      <alignment horizontal="center" vertical="center"/>
    </xf>
    <xf numFmtId="43" fontId="14" fillId="36" borderId="19" xfId="34" applyNumberFormat="1" applyFont="1" applyFill="1" applyBorder="1" applyAlignment="1">
      <alignment horizontal="center" vertical="center"/>
    </xf>
    <xf numFmtId="0" fontId="14" fillId="0" borderId="16" xfId="38" applyFont="1" applyFill="1" applyBorder="1" applyAlignment="1">
      <alignment horizontal="left" vertical="center"/>
      <protection/>
    </xf>
    <xf numFmtId="0" fontId="14" fillId="0" borderId="62" xfId="38" applyFont="1" applyFill="1" applyBorder="1" applyAlignment="1">
      <alignment horizontal="left" vertical="center"/>
      <protection/>
    </xf>
    <xf numFmtId="0" fontId="14" fillId="0" borderId="17" xfId="38" applyFont="1" applyFill="1" applyBorder="1" applyAlignment="1">
      <alignment horizontal="left" vertical="center"/>
      <protection/>
    </xf>
    <xf numFmtId="194" fontId="4" fillId="0" borderId="16" xfId="38" applyNumberFormat="1" applyFont="1" applyFill="1" applyBorder="1" applyAlignment="1">
      <alignment horizontal="center" vertical="center"/>
      <protection/>
    </xf>
    <xf numFmtId="194" fontId="4" fillId="0" borderId="62" xfId="38" applyNumberFormat="1" applyFont="1" applyFill="1" applyBorder="1" applyAlignment="1">
      <alignment horizontal="center" vertical="center"/>
      <protection/>
    </xf>
    <xf numFmtId="194" fontId="4" fillId="0" borderId="17" xfId="38" applyNumberFormat="1" applyFont="1" applyFill="1" applyBorder="1" applyAlignment="1">
      <alignment horizontal="center" vertical="center"/>
      <protection/>
    </xf>
    <xf numFmtId="0" fontId="14" fillId="0" borderId="18" xfId="38" applyFont="1" applyFill="1" applyBorder="1" applyAlignment="1">
      <alignment horizontal="left" vertical="center"/>
      <protection/>
    </xf>
    <xf numFmtId="0" fontId="14" fillId="0" borderId="43" xfId="38" applyFont="1" applyFill="1" applyBorder="1" applyAlignment="1">
      <alignment horizontal="left" vertical="center"/>
      <protection/>
    </xf>
    <xf numFmtId="0" fontId="14" fillId="0" borderId="19" xfId="38" applyFont="1" applyFill="1" applyBorder="1" applyAlignment="1">
      <alignment horizontal="left" vertical="center"/>
      <protection/>
    </xf>
    <xf numFmtId="43" fontId="14" fillId="0" borderId="18" xfId="34" applyFont="1" applyFill="1" applyBorder="1" applyAlignment="1">
      <alignment horizontal="center" vertical="center"/>
    </xf>
    <xf numFmtId="43" fontId="14" fillId="0" borderId="43" xfId="34" applyFont="1" applyFill="1" applyBorder="1" applyAlignment="1">
      <alignment horizontal="center" vertical="center"/>
    </xf>
    <xf numFmtId="43" fontId="14" fillId="0" borderId="19" xfId="34" applyFont="1" applyFill="1" applyBorder="1" applyAlignment="1">
      <alignment horizontal="center" vertical="center"/>
    </xf>
    <xf numFmtId="0" fontId="14" fillId="0" borderId="18" xfId="38" applyFont="1" applyFill="1" applyBorder="1" applyAlignment="1">
      <alignment horizontal="center" vertical="center"/>
      <protection/>
    </xf>
    <xf numFmtId="0" fontId="14" fillId="0" borderId="43" xfId="38" applyFont="1" applyFill="1" applyBorder="1" applyAlignment="1">
      <alignment horizontal="center" vertical="center"/>
      <protection/>
    </xf>
    <xf numFmtId="0" fontId="14" fillId="0" borderId="19" xfId="38" applyFont="1" applyFill="1" applyBorder="1" applyAlignment="1">
      <alignment horizontal="center" vertical="center"/>
      <protection/>
    </xf>
    <xf numFmtId="43" fontId="14" fillId="0" borderId="18" xfId="34" applyNumberFormat="1" applyFont="1" applyFill="1" applyBorder="1" applyAlignment="1">
      <alignment horizontal="center" vertical="center"/>
    </xf>
    <xf numFmtId="43" fontId="14" fillId="0" borderId="43" xfId="34" applyNumberFormat="1" applyFont="1" applyFill="1" applyBorder="1" applyAlignment="1">
      <alignment horizontal="center" vertical="center"/>
    </xf>
    <xf numFmtId="43" fontId="14" fillId="0" borderId="19" xfId="34" applyNumberFormat="1" applyFont="1" applyFill="1" applyBorder="1" applyAlignment="1">
      <alignment horizontal="center" vertical="center"/>
    </xf>
    <xf numFmtId="43" fontId="6" fillId="0" borderId="18" xfId="34" applyFont="1" applyFill="1" applyBorder="1" applyAlignment="1">
      <alignment horizontal="center" vertical="center"/>
    </xf>
    <xf numFmtId="43" fontId="6" fillId="0" borderId="43" xfId="34" applyFont="1" applyFill="1" applyBorder="1" applyAlignment="1">
      <alignment horizontal="center" vertical="center"/>
    </xf>
    <xf numFmtId="43" fontId="6" fillId="0" borderId="19" xfId="34" applyFont="1" applyFill="1" applyBorder="1" applyAlignment="1">
      <alignment horizontal="center" vertical="center"/>
    </xf>
    <xf numFmtId="0" fontId="3" fillId="0" borderId="42" xfId="38" applyFont="1" applyFill="1" applyBorder="1" applyAlignment="1">
      <alignment horizontal="center" vertical="top"/>
      <protection/>
    </xf>
    <xf numFmtId="0" fontId="3" fillId="0" borderId="42" xfId="38" applyFill="1" applyBorder="1" applyAlignment="1">
      <alignment horizontal="center" vertical="top"/>
      <protection/>
    </xf>
    <xf numFmtId="0" fontId="15" fillId="0" borderId="0" xfId="38" applyFont="1" applyAlignment="1">
      <alignment horizontal="left" vertical="center"/>
      <protection/>
    </xf>
    <xf numFmtId="0" fontId="3" fillId="0" borderId="0" xfId="38" applyFont="1" applyAlignment="1">
      <alignment horizontal="center" vertical="center"/>
      <protection/>
    </xf>
    <xf numFmtId="0" fontId="3" fillId="0" borderId="0" xfId="38" applyFont="1" applyBorder="1" applyAlignment="1">
      <alignment horizontal="center" vertical="center"/>
      <protection/>
    </xf>
    <xf numFmtId="43" fontId="14" fillId="36" borderId="18" xfId="34" applyFont="1" applyFill="1" applyBorder="1" applyAlignment="1">
      <alignment horizontal="center" vertical="center"/>
    </xf>
    <xf numFmtId="43" fontId="14" fillId="36" borderId="43" xfId="34" applyFont="1" applyFill="1" applyBorder="1" applyAlignment="1">
      <alignment horizontal="center" vertical="center"/>
    </xf>
    <xf numFmtId="43" fontId="14" fillId="36" borderId="19" xfId="34" applyFont="1" applyFill="1" applyBorder="1" applyAlignment="1">
      <alignment horizontal="center" vertical="center"/>
    </xf>
    <xf numFmtId="43" fontId="14" fillId="0" borderId="18" xfId="34" applyFont="1" applyFill="1" applyBorder="1" applyAlignment="1">
      <alignment horizontal="left" vertical="center"/>
    </xf>
    <xf numFmtId="43" fontId="14" fillId="0" borderId="43" xfId="34" applyFont="1" applyFill="1" applyBorder="1" applyAlignment="1">
      <alignment horizontal="left" vertical="center"/>
    </xf>
    <xf numFmtId="43" fontId="14" fillId="0" borderId="19" xfId="34" applyFont="1" applyFill="1" applyBorder="1" applyAlignment="1">
      <alignment horizontal="left" vertical="center"/>
    </xf>
    <xf numFmtId="43" fontId="14" fillId="7" borderId="29" xfId="34" applyFont="1" applyFill="1" applyBorder="1" applyAlignment="1">
      <alignment horizontal="center" vertical="center"/>
    </xf>
    <xf numFmtId="43" fontId="14" fillId="7" borderId="35" xfId="34" applyFont="1" applyFill="1" applyBorder="1" applyAlignment="1">
      <alignment horizontal="center" vertical="center"/>
    </xf>
    <xf numFmtId="43" fontId="14" fillId="7" borderId="30" xfId="34" applyFont="1" applyFill="1" applyBorder="1" applyAlignment="1">
      <alignment horizontal="center" vertical="center"/>
    </xf>
    <xf numFmtId="43" fontId="14" fillId="7" borderId="29" xfId="34" applyNumberFormat="1" applyFont="1" applyFill="1" applyBorder="1" applyAlignment="1">
      <alignment horizontal="center" vertical="center"/>
    </xf>
    <xf numFmtId="43" fontId="14" fillId="7" borderId="35" xfId="34" applyNumberFormat="1" applyFont="1" applyFill="1" applyBorder="1" applyAlignment="1">
      <alignment horizontal="center" vertical="center"/>
    </xf>
    <xf numFmtId="43" fontId="14" fillId="7" borderId="30" xfId="34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47" xfId="0" applyFont="1" applyBorder="1" applyAlignment="1">
      <alignment horizontal="left"/>
    </xf>
    <xf numFmtId="0" fontId="11" fillId="34" borderId="47" xfId="0" applyFont="1" applyFill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8" fillId="0" borderId="43" xfId="0" applyFont="1" applyBorder="1" applyAlignment="1">
      <alignment vertical="center"/>
    </xf>
    <xf numFmtId="0" fontId="11" fillId="0" borderId="43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208" fontId="11" fillId="0" borderId="43" xfId="0" applyNumberFormat="1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5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199" fontId="17" fillId="0" borderId="65" xfId="44" applyNumberFormat="1" applyFont="1" applyBorder="1" applyAlignment="1">
      <alignment horizontal="center" vertical="center" wrapText="1"/>
    </xf>
    <xf numFmtId="199" fontId="17" fillId="0" borderId="66" xfId="44" applyNumberFormat="1" applyFont="1" applyBorder="1" applyAlignment="1">
      <alignment horizontal="center" vertical="center" wrapText="1"/>
    </xf>
    <xf numFmtId="199" fontId="17" fillId="0" borderId="67" xfId="44" applyNumberFormat="1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199" fontId="17" fillId="0" borderId="49" xfId="44" applyNumberFormat="1" applyFont="1" applyBorder="1" applyAlignment="1">
      <alignment horizontal="center" vertical="center" wrapText="1"/>
    </xf>
    <xf numFmtId="199" fontId="17" fillId="0" borderId="50" xfId="44" applyNumberFormat="1" applyFont="1" applyBorder="1" applyAlignment="1">
      <alignment horizontal="center" vertical="center" wrapText="1"/>
    </xf>
    <xf numFmtId="199" fontId="17" fillId="0" borderId="51" xfId="44" applyNumberFormat="1" applyFont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left"/>
    </xf>
    <xf numFmtId="0" fontId="2" fillId="34" borderId="70" xfId="0" applyFont="1" applyFill="1" applyBorder="1" applyAlignment="1">
      <alignment horizontal="left"/>
    </xf>
    <xf numFmtId="43" fontId="11" fillId="34" borderId="32" xfId="44" applyNumberFormat="1" applyFont="1" applyFill="1" applyBorder="1" applyAlignment="1">
      <alignment horizontal="center"/>
    </xf>
    <xf numFmtId="43" fontId="11" fillId="34" borderId="0" xfId="44" applyNumberFormat="1" applyFont="1" applyFill="1" applyBorder="1" applyAlignment="1">
      <alignment horizontal="center"/>
    </xf>
    <xf numFmtId="43" fontId="11" fillId="34" borderId="27" xfId="44" applyNumberFormat="1" applyFont="1" applyFill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3" fontId="11" fillId="34" borderId="18" xfId="44" applyNumberFormat="1" applyFont="1" applyFill="1" applyBorder="1" applyAlignment="1">
      <alignment horizontal="right"/>
    </xf>
    <xf numFmtId="43" fontId="11" fillId="34" borderId="43" xfId="44" applyNumberFormat="1" applyFont="1" applyFill="1" applyBorder="1" applyAlignment="1">
      <alignment horizontal="right"/>
    </xf>
    <xf numFmtId="43" fontId="11" fillId="34" borderId="19" xfId="44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left"/>
    </xf>
    <xf numFmtId="43" fontId="11" fillId="34" borderId="18" xfId="44" applyNumberFormat="1" applyFont="1" applyFill="1" applyBorder="1" applyAlignment="1">
      <alignment horizontal="center"/>
    </xf>
    <xf numFmtId="43" fontId="11" fillId="34" borderId="43" xfId="44" applyNumberFormat="1" applyFont="1" applyFill="1" applyBorder="1" applyAlignment="1">
      <alignment horizontal="center"/>
    </xf>
    <xf numFmtId="43" fontId="11" fillId="34" borderId="19" xfId="44" applyNumberFormat="1" applyFont="1" applyFill="1" applyBorder="1" applyAlignment="1">
      <alignment horizontal="center"/>
    </xf>
    <xf numFmtId="43" fontId="11" fillId="34" borderId="23" xfId="44" applyNumberFormat="1" applyFont="1" applyFill="1" applyBorder="1" applyAlignment="1">
      <alignment horizontal="center"/>
    </xf>
    <xf numFmtId="43" fontId="11" fillId="34" borderId="47" xfId="44" applyNumberFormat="1" applyFont="1" applyFill="1" applyBorder="1" applyAlignment="1">
      <alignment horizontal="center"/>
    </xf>
    <xf numFmtId="43" fontId="11" fillId="34" borderId="26" xfId="44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43" fontId="11" fillId="34" borderId="18" xfId="44" applyFont="1" applyFill="1" applyBorder="1" applyAlignment="1">
      <alignment horizontal="center"/>
    </xf>
    <xf numFmtId="43" fontId="11" fillId="34" borderId="43" xfId="44" applyFont="1" applyFill="1" applyBorder="1" applyAlignment="1">
      <alignment horizontal="center"/>
    </xf>
    <xf numFmtId="43" fontId="11" fillId="34" borderId="19" xfId="44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/>
    </xf>
    <xf numFmtId="0" fontId="11" fillId="34" borderId="63" xfId="0" applyFont="1" applyFill="1" applyBorder="1" applyAlignment="1">
      <alignment horizontal="center"/>
    </xf>
    <xf numFmtId="0" fontId="11" fillId="34" borderId="72" xfId="0" applyFont="1" applyFill="1" applyBorder="1" applyAlignment="1">
      <alignment horizontal="center"/>
    </xf>
    <xf numFmtId="43" fontId="11" fillId="34" borderId="71" xfId="44" applyFont="1" applyFill="1" applyBorder="1" applyAlignment="1">
      <alignment horizontal="center"/>
    </xf>
    <xf numFmtId="43" fontId="11" fillId="34" borderId="63" xfId="44" applyFont="1" applyFill="1" applyBorder="1" applyAlignment="1">
      <alignment horizontal="center"/>
    </xf>
    <xf numFmtId="43" fontId="11" fillId="34" borderId="72" xfId="44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right"/>
    </xf>
    <xf numFmtId="0" fontId="11" fillId="34" borderId="66" xfId="0" applyFont="1" applyFill="1" applyBorder="1" applyAlignment="1">
      <alignment horizontal="right"/>
    </xf>
    <xf numFmtId="0" fontId="11" fillId="34" borderId="67" xfId="0" applyFont="1" applyFill="1" applyBorder="1" applyAlignment="1">
      <alignment horizontal="right"/>
    </xf>
    <xf numFmtId="43" fontId="11" fillId="34" borderId="74" xfId="44" applyFont="1" applyFill="1" applyBorder="1" applyAlignment="1">
      <alignment horizontal="center"/>
    </xf>
    <xf numFmtId="43" fontId="11" fillId="34" borderId="75" xfId="44" applyFont="1" applyFill="1" applyBorder="1" applyAlignment="1">
      <alignment horizontal="center"/>
    </xf>
    <xf numFmtId="43" fontId="11" fillId="34" borderId="76" xfId="44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0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0" fillId="0" borderId="41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3" fontId="3" fillId="0" borderId="42" xfId="0" applyNumberFormat="1" applyFont="1" applyBorder="1" applyAlignment="1">
      <alignment horizontal="center"/>
    </xf>
    <xf numFmtId="43" fontId="0" fillId="0" borderId="42" xfId="0" applyNumberFormat="1" applyBorder="1" applyAlignment="1">
      <alignment horizontal="center"/>
    </xf>
    <xf numFmtId="210" fontId="0" fillId="0" borderId="41" xfId="0" applyNumberFormat="1" applyBorder="1" applyAlignment="1">
      <alignment horizontal="center"/>
    </xf>
    <xf numFmtId="43" fontId="0" fillId="0" borderId="41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0" fillId="0" borderId="18" xfId="0" applyNumberFormat="1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66" fillId="0" borderId="78" xfId="0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/>
    </xf>
    <xf numFmtId="0" fontId="66" fillId="0" borderId="81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Normal 3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Comma" xfId="44"/>
    <cellStyle name="Comma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123825</xdr:rowOff>
    </xdr:from>
    <xdr:to>
      <xdr:col>9</xdr:col>
      <xdr:colOff>752475</xdr:colOff>
      <xdr:row>3</xdr:row>
      <xdr:rowOff>200025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23825"/>
          <a:ext cx="53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123825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23825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25</xdr:row>
      <xdr:rowOff>123825</xdr:rowOff>
    </xdr:from>
    <xdr:to>
      <xdr:col>10</xdr:col>
      <xdr:colOff>390525</xdr:colOff>
      <xdr:row>28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85800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25</xdr:row>
      <xdr:rowOff>123825</xdr:rowOff>
    </xdr:from>
    <xdr:to>
      <xdr:col>10</xdr:col>
      <xdr:colOff>390525</xdr:colOff>
      <xdr:row>28</xdr:row>
      <xdr:rowOff>228600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85800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123825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24</xdr:row>
      <xdr:rowOff>123825</xdr:rowOff>
    </xdr:from>
    <xdr:to>
      <xdr:col>10</xdr:col>
      <xdr:colOff>390525</xdr:colOff>
      <xdr:row>27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6810375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123825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23825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48</xdr:row>
      <xdr:rowOff>123825</xdr:rowOff>
    </xdr:from>
    <xdr:to>
      <xdr:col>10</xdr:col>
      <xdr:colOff>390525</xdr:colOff>
      <xdr:row>51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3496925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72</xdr:row>
      <xdr:rowOff>123825</xdr:rowOff>
    </xdr:from>
    <xdr:to>
      <xdr:col>10</xdr:col>
      <xdr:colOff>390525</xdr:colOff>
      <xdr:row>75</xdr:row>
      <xdr:rowOff>228600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0183475"/>
          <a:ext cx="638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24</xdr:row>
      <xdr:rowOff>123825</xdr:rowOff>
    </xdr:from>
    <xdr:to>
      <xdr:col>10</xdr:col>
      <xdr:colOff>390525</xdr:colOff>
      <xdr:row>27</xdr:row>
      <xdr:rowOff>228600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810375"/>
          <a:ext cx="638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96</xdr:row>
      <xdr:rowOff>123825</xdr:rowOff>
    </xdr:from>
    <xdr:to>
      <xdr:col>10</xdr:col>
      <xdr:colOff>390525</xdr:colOff>
      <xdr:row>99</xdr:row>
      <xdr:rowOff>228600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6860500"/>
          <a:ext cx="638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120</xdr:row>
      <xdr:rowOff>123825</xdr:rowOff>
    </xdr:from>
    <xdr:to>
      <xdr:col>10</xdr:col>
      <xdr:colOff>390525</xdr:colOff>
      <xdr:row>123</xdr:row>
      <xdr:rowOff>228600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33489900"/>
          <a:ext cx="638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123825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23825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23</xdr:row>
      <xdr:rowOff>123825</xdr:rowOff>
    </xdr:from>
    <xdr:to>
      <xdr:col>10</xdr:col>
      <xdr:colOff>390525</xdr:colOff>
      <xdr:row>26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581025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43</xdr:row>
      <xdr:rowOff>123825</xdr:rowOff>
    </xdr:from>
    <xdr:to>
      <xdr:col>10</xdr:col>
      <xdr:colOff>390525</xdr:colOff>
      <xdr:row>46</xdr:row>
      <xdr:rowOff>228600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0753725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tabSelected="1" zoomScalePageLayoutView="0" workbookViewId="0" topLeftCell="A1">
      <selection activeCell="L27" sqref="L27"/>
    </sheetView>
  </sheetViews>
  <sheetFormatPr defaultColWidth="9.00390625" defaultRowHeight="24"/>
  <cols>
    <col min="1" max="1" width="4.875" style="196" customWidth="1"/>
    <col min="2" max="2" width="47.625" style="196" customWidth="1"/>
    <col min="3" max="3" width="9.125" style="196" customWidth="1"/>
    <col min="4" max="4" width="5.625" style="196" customWidth="1"/>
    <col min="5" max="5" width="9.75390625" style="196" customWidth="1"/>
    <col min="6" max="6" width="10.25390625" style="196" customWidth="1"/>
    <col min="7" max="7" width="9.75390625" style="196" customWidth="1"/>
    <col min="8" max="8" width="10.25390625" style="196" customWidth="1"/>
    <col min="9" max="9" width="11.125" style="196" customWidth="1"/>
    <col min="10" max="10" width="12.875" style="196" customWidth="1"/>
    <col min="11" max="11" width="9.00390625" style="196" customWidth="1"/>
    <col min="12" max="12" width="15.625" style="196" customWidth="1"/>
    <col min="13" max="13" width="9.00390625" style="196" customWidth="1"/>
    <col min="14" max="14" width="17.25390625" style="196" customWidth="1"/>
    <col min="15" max="16384" width="9.00390625" style="196" customWidth="1"/>
  </cols>
  <sheetData>
    <row r="1" spans="1:10" ht="24" customHeight="1">
      <c r="A1" s="195" t="s">
        <v>11</v>
      </c>
      <c r="B1" s="365" t="s">
        <v>12</v>
      </c>
      <c r="C1" s="365"/>
      <c r="D1" s="365"/>
      <c r="E1" s="365"/>
      <c r="F1" s="365"/>
      <c r="G1" s="365"/>
      <c r="H1" s="365"/>
      <c r="I1" s="365"/>
      <c r="J1" s="195"/>
    </row>
    <row r="2" spans="1:9" ht="19.5" customHeight="1">
      <c r="A2" s="366" t="s">
        <v>201</v>
      </c>
      <c r="B2" s="366"/>
      <c r="C2" s="366"/>
      <c r="D2" s="366"/>
      <c r="E2" s="366"/>
      <c r="F2" s="366"/>
      <c r="G2" s="366"/>
      <c r="H2" s="366"/>
      <c r="I2" s="366"/>
    </row>
    <row r="3" spans="1:9" ht="19.5" customHeight="1">
      <c r="A3" s="366" t="s">
        <v>196</v>
      </c>
      <c r="B3" s="366"/>
      <c r="C3" s="366"/>
      <c r="D3" s="366"/>
      <c r="E3" s="366"/>
      <c r="F3" s="366"/>
      <c r="G3" s="366"/>
      <c r="H3" s="366"/>
      <c r="I3" s="366"/>
    </row>
    <row r="4" spans="1:9" ht="19.5" customHeight="1">
      <c r="A4" s="366" t="s">
        <v>187</v>
      </c>
      <c r="B4" s="366"/>
      <c r="C4" s="366"/>
      <c r="D4" s="366"/>
      <c r="E4" s="366"/>
      <c r="F4" s="366"/>
      <c r="G4" s="366"/>
      <c r="H4" s="366"/>
      <c r="I4" s="366"/>
    </row>
    <row r="5" spans="1:10" ht="19.5" customHeight="1">
      <c r="A5" s="367" t="s">
        <v>244</v>
      </c>
      <c r="B5" s="367"/>
      <c r="C5" s="367"/>
      <c r="D5" s="367"/>
      <c r="E5" s="367"/>
      <c r="F5" s="367"/>
      <c r="G5" s="367"/>
      <c r="H5" s="367"/>
      <c r="I5" s="367"/>
      <c r="J5" s="197" t="s">
        <v>175</v>
      </c>
    </row>
    <row r="6" spans="1:10" s="198" customFormat="1" ht="12" customHeight="1">
      <c r="A6" s="368"/>
      <c r="B6" s="370" t="s">
        <v>0</v>
      </c>
      <c r="C6" s="371"/>
      <c r="D6" s="371"/>
      <c r="E6" s="371"/>
      <c r="F6" s="371"/>
      <c r="G6" s="370" t="s">
        <v>176</v>
      </c>
      <c r="H6" s="371"/>
      <c r="I6" s="374"/>
      <c r="J6" s="368" t="s">
        <v>1</v>
      </c>
    </row>
    <row r="7" spans="1:10" s="198" customFormat="1" ht="12" customHeight="1">
      <c r="A7" s="369"/>
      <c r="B7" s="372"/>
      <c r="C7" s="373"/>
      <c r="D7" s="373"/>
      <c r="E7" s="373"/>
      <c r="F7" s="373"/>
      <c r="G7" s="372"/>
      <c r="H7" s="373"/>
      <c r="I7" s="375"/>
      <c r="J7" s="369"/>
    </row>
    <row r="8" spans="1:12" s="198" customFormat="1" ht="15.75" customHeight="1">
      <c r="A8" s="199">
        <v>1</v>
      </c>
      <c r="B8" s="379" t="s">
        <v>188</v>
      </c>
      <c r="C8" s="380"/>
      <c r="D8" s="380"/>
      <c r="E8" s="380"/>
      <c r="F8" s="381"/>
      <c r="G8" s="382">
        <f>'1.แบบแสดงรายการงานรื้อถอน ปร.4'!I33</f>
        <v>148100</v>
      </c>
      <c r="H8" s="383"/>
      <c r="I8" s="384"/>
      <c r="J8" s="200"/>
      <c r="L8" s="282"/>
    </row>
    <row r="9" spans="1:10" s="198" customFormat="1" ht="15.75" customHeight="1">
      <c r="A9" s="201">
        <v>2</v>
      </c>
      <c r="B9" s="385" t="s">
        <v>177</v>
      </c>
      <c r="C9" s="386"/>
      <c r="D9" s="386"/>
      <c r="E9" s="386"/>
      <c r="F9" s="387"/>
      <c r="G9" s="388"/>
      <c r="H9" s="389"/>
      <c r="I9" s="390"/>
      <c r="J9" s="206"/>
    </row>
    <row r="10" spans="1:14" s="198" customFormat="1" ht="15.75" customHeight="1">
      <c r="A10" s="207"/>
      <c r="B10" s="202" t="s">
        <v>178</v>
      </c>
      <c r="C10" s="203"/>
      <c r="D10" s="203"/>
      <c r="E10" s="203"/>
      <c r="F10" s="204"/>
      <c r="G10" s="376">
        <f>'2.แบบแสดงงานสถาปัตย์ ปร.4'!I13</f>
        <v>429229.02</v>
      </c>
      <c r="H10" s="377"/>
      <c r="I10" s="378"/>
      <c r="J10" s="208"/>
      <c r="L10" s="209"/>
      <c r="N10" s="210"/>
    </row>
    <row r="11" spans="1:14" s="198" customFormat="1" ht="15.75" customHeight="1">
      <c r="A11" s="207"/>
      <c r="B11" s="202" t="s">
        <v>189</v>
      </c>
      <c r="C11" s="203"/>
      <c r="D11" s="203"/>
      <c r="E11" s="203"/>
      <c r="F11" s="204"/>
      <c r="G11" s="376">
        <f>'2.แบบแสดงงานสถาปัตย์ ปร.4'!I18</f>
        <v>48879.86</v>
      </c>
      <c r="H11" s="377"/>
      <c r="I11" s="378"/>
      <c r="J11" s="208"/>
      <c r="L11" s="209"/>
      <c r="N11" s="210"/>
    </row>
    <row r="12" spans="1:14" s="198" customFormat="1" ht="15.75" customHeight="1">
      <c r="A12" s="207"/>
      <c r="B12" s="202" t="s">
        <v>190</v>
      </c>
      <c r="C12" s="203"/>
      <c r="D12" s="203"/>
      <c r="E12" s="203"/>
      <c r="F12" s="204"/>
      <c r="G12" s="376">
        <f>'2.แบบแสดงงานสถาปัตย์ ปร.4'!I38</f>
        <v>637667</v>
      </c>
      <c r="H12" s="377"/>
      <c r="I12" s="378"/>
      <c r="J12" s="208"/>
      <c r="L12" s="210"/>
      <c r="N12" s="210"/>
    </row>
    <row r="13" spans="1:14" s="198" customFormat="1" ht="15.75" customHeight="1">
      <c r="A13" s="207"/>
      <c r="B13" s="202" t="s">
        <v>179</v>
      </c>
      <c r="C13" s="203"/>
      <c r="D13" s="203"/>
      <c r="E13" s="203"/>
      <c r="F13" s="204"/>
      <c r="G13" s="376">
        <f>'2.แบบแสดงงานสถาปัตย์ ปร.4'!I43</f>
        <v>292591</v>
      </c>
      <c r="H13" s="377"/>
      <c r="I13" s="378"/>
      <c r="J13" s="208"/>
      <c r="L13" s="210"/>
      <c r="N13" s="210"/>
    </row>
    <row r="14" spans="1:14" s="198" customFormat="1" ht="15.75" customHeight="1">
      <c r="A14" s="207"/>
      <c r="B14" s="202"/>
      <c r="C14" s="203"/>
      <c r="D14" s="203"/>
      <c r="E14" s="203"/>
      <c r="F14" s="204"/>
      <c r="G14" s="376">
        <v>0</v>
      </c>
      <c r="H14" s="377"/>
      <c r="I14" s="378"/>
      <c r="J14" s="208"/>
      <c r="L14" s="210"/>
      <c r="N14" s="210"/>
    </row>
    <row r="15" spans="1:14" s="198" customFormat="1" ht="15.75" customHeight="1">
      <c r="A15" s="201"/>
      <c r="B15" s="391" t="s">
        <v>180</v>
      </c>
      <c r="C15" s="392"/>
      <c r="D15" s="392"/>
      <c r="E15" s="392"/>
      <c r="F15" s="393"/>
      <c r="G15" s="394">
        <f>SUM(G10:I14)</f>
        <v>1408366.88</v>
      </c>
      <c r="H15" s="395"/>
      <c r="I15" s="396"/>
      <c r="J15" s="208"/>
      <c r="L15" s="210"/>
      <c r="N15" s="210"/>
    </row>
    <row r="16" spans="1:14" s="198" customFormat="1" ht="15.75" customHeight="1">
      <c r="A16" s="207"/>
      <c r="B16" s="202"/>
      <c r="C16" s="203"/>
      <c r="D16" s="203"/>
      <c r="E16" s="203"/>
      <c r="F16" s="204"/>
      <c r="G16" s="376"/>
      <c r="H16" s="377"/>
      <c r="I16" s="378"/>
      <c r="J16" s="208"/>
      <c r="L16" s="210"/>
      <c r="N16" s="210"/>
    </row>
    <row r="17" spans="1:14" s="198" customFormat="1" ht="15.75" customHeight="1">
      <c r="A17" s="207">
        <v>3</v>
      </c>
      <c r="B17" s="202" t="s">
        <v>181</v>
      </c>
      <c r="C17" s="203"/>
      <c r="D17" s="203"/>
      <c r="E17" s="203"/>
      <c r="F17" s="204"/>
      <c r="G17" s="376">
        <f>'3.แบบแสดงรายการงานไฟฟ้า ปร.4'!I132</f>
        <v>1869748.3120000002</v>
      </c>
      <c r="H17" s="377"/>
      <c r="I17" s="378"/>
      <c r="J17" s="208"/>
      <c r="L17" s="210"/>
      <c r="N17" s="210"/>
    </row>
    <row r="18" spans="1:14" s="198" customFormat="1" ht="15.75" customHeight="1">
      <c r="A18" s="207"/>
      <c r="B18" s="391" t="s">
        <v>193</v>
      </c>
      <c r="C18" s="392"/>
      <c r="D18" s="392"/>
      <c r="E18" s="392"/>
      <c r="F18" s="393"/>
      <c r="G18" s="376">
        <f>+G15+G17+G8</f>
        <v>3426215.192</v>
      </c>
      <c r="H18" s="377"/>
      <c r="I18" s="378"/>
      <c r="J18" s="208"/>
      <c r="L18" s="211"/>
      <c r="N18" s="210"/>
    </row>
    <row r="19" spans="1:14" s="198" customFormat="1" ht="15.75" customHeight="1">
      <c r="A19" s="207"/>
      <c r="B19" s="202" t="s">
        <v>250</v>
      </c>
      <c r="C19" s="203"/>
      <c r="D19" s="203"/>
      <c r="E19" s="203"/>
      <c r="F19" s="204"/>
      <c r="G19" s="376">
        <f>G20-G18</f>
        <v>1028207.1791192004</v>
      </c>
      <c r="H19" s="377"/>
      <c r="I19" s="378"/>
      <c r="J19" s="208"/>
      <c r="L19" s="210"/>
      <c r="N19" s="210"/>
    </row>
    <row r="20" spans="1:14" s="198" customFormat="1" ht="15.75" customHeight="1">
      <c r="A20" s="207"/>
      <c r="B20" s="391" t="s">
        <v>182</v>
      </c>
      <c r="C20" s="392"/>
      <c r="D20" s="392"/>
      <c r="E20" s="392"/>
      <c r="F20" s="393"/>
      <c r="G20" s="376">
        <f>G18*1.3001</f>
        <v>4454422.3711192</v>
      </c>
      <c r="H20" s="377"/>
      <c r="I20" s="378"/>
      <c r="J20" s="208"/>
      <c r="L20" s="210"/>
      <c r="N20" s="210"/>
    </row>
    <row r="21" spans="1:14" s="198" customFormat="1" ht="15.75" customHeight="1">
      <c r="A21" s="207">
        <v>4</v>
      </c>
      <c r="B21" s="202" t="s">
        <v>8</v>
      </c>
      <c r="C21" s="203"/>
      <c r="D21" s="203"/>
      <c r="E21" s="203"/>
      <c r="F21" s="204"/>
      <c r="G21" s="376">
        <f>'4.แบบแสดงครุภัณฑ์ ปร.4'!I68</f>
        <v>3342216.3</v>
      </c>
      <c r="H21" s="377"/>
      <c r="I21" s="378"/>
      <c r="J21" s="208"/>
      <c r="L21" s="210"/>
      <c r="N21" s="210"/>
    </row>
    <row r="22" spans="1:14" s="198" customFormat="1" ht="15.75" customHeight="1">
      <c r="A22" s="207"/>
      <c r="B22" s="202" t="s">
        <v>183</v>
      </c>
      <c r="C22" s="203"/>
      <c r="D22" s="203"/>
      <c r="E22" s="203"/>
      <c r="F22" s="204"/>
      <c r="G22" s="376">
        <f>G21*7%</f>
        <v>233955.141</v>
      </c>
      <c r="H22" s="377"/>
      <c r="I22" s="378"/>
      <c r="J22" s="208"/>
      <c r="L22" s="210"/>
      <c r="N22" s="210"/>
    </row>
    <row r="23" spans="1:14" s="198" customFormat="1" ht="15.75" customHeight="1">
      <c r="A23" s="207"/>
      <c r="B23" s="391" t="s">
        <v>35</v>
      </c>
      <c r="C23" s="392"/>
      <c r="D23" s="392"/>
      <c r="E23" s="392"/>
      <c r="F23" s="393"/>
      <c r="G23" s="376">
        <f>G21+G22</f>
        <v>3576171.4409999996</v>
      </c>
      <c r="H23" s="377"/>
      <c r="I23" s="378"/>
      <c r="J23" s="208"/>
      <c r="L23" s="210"/>
      <c r="N23" s="210"/>
    </row>
    <row r="24" spans="1:14" s="198" customFormat="1" ht="15.75" customHeight="1">
      <c r="A24" s="212"/>
      <c r="B24" s="385"/>
      <c r="C24" s="386"/>
      <c r="D24" s="386"/>
      <c r="E24" s="386"/>
      <c r="F24" s="387"/>
      <c r="G24" s="397"/>
      <c r="H24" s="398"/>
      <c r="I24" s="399"/>
      <c r="J24" s="206"/>
      <c r="L24" s="210"/>
      <c r="N24" s="210"/>
    </row>
    <row r="25" spans="1:14" s="198" customFormat="1" ht="15.75" customHeight="1">
      <c r="A25" s="216"/>
      <c r="B25" s="405"/>
      <c r="C25" s="406"/>
      <c r="D25" s="406"/>
      <c r="E25" s="406"/>
      <c r="F25" s="407"/>
      <c r="G25" s="213"/>
      <c r="H25" s="214"/>
      <c r="I25" s="205"/>
      <c r="J25" s="217"/>
      <c r="L25" s="210"/>
      <c r="N25" s="210"/>
    </row>
    <row r="26" spans="1:14" s="198" customFormat="1" ht="15.75" customHeight="1">
      <c r="A26" s="216"/>
      <c r="B26" s="408"/>
      <c r="C26" s="409"/>
      <c r="D26" s="409"/>
      <c r="E26" s="409"/>
      <c r="F26" s="410"/>
      <c r="G26" s="213"/>
      <c r="H26" s="214"/>
      <c r="I26" s="215"/>
      <c r="J26" s="217"/>
      <c r="L26" s="210"/>
      <c r="N26" s="210"/>
    </row>
    <row r="27" spans="1:14" s="198" customFormat="1" ht="15.75" customHeight="1">
      <c r="A27" s="216"/>
      <c r="B27" s="405"/>
      <c r="C27" s="406"/>
      <c r="D27" s="406"/>
      <c r="E27" s="406"/>
      <c r="F27" s="407"/>
      <c r="G27" s="388"/>
      <c r="H27" s="389"/>
      <c r="I27" s="390"/>
      <c r="J27" s="217"/>
      <c r="L27" s="210"/>
      <c r="N27" s="209"/>
    </row>
    <row r="28" spans="1:14" s="198" customFormat="1" ht="15.75" customHeight="1">
      <c r="A28" s="219"/>
      <c r="B28" s="411" t="s">
        <v>194</v>
      </c>
      <c r="C28" s="412"/>
      <c r="D28" s="412"/>
      <c r="E28" s="412"/>
      <c r="F28" s="413"/>
      <c r="G28" s="414">
        <f>+G20+G23</f>
        <v>8030593.8121192</v>
      </c>
      <c r="H28" s="415"/>
      <c r="I28" s="416"/>
      <c r="J28" s="220"/>
      <c r="L28" s="210"/>
      <c r="N28" s="210"/>
    </row>
    <row r="29" spans="1:12" s="198" customFormat="1" ht="15.75" customHeight="1">
      <c r="A29" s="222"/>
      <c r="B29" s="223"/>
      <c r="C29" s="400"/>
      <c r="D29" s="401"/>
      <c r="E29" s="401"/>
      <c r="F29" s="401"/>
      <c r="G29" s="401"/>
      <c r="H29" s="401"/>
      <c r="I29" s="401"/>
      <c r="J29" s="401"/>
      <c r="L29" s="210"/>
    </row>
    <row r="30" s="198" customFormat="1" ht="15.75" customHeight="1">
      <c r="B30" s="210"/>
    </row>
    <row r="31" spans="6:8" s="198" customFormat="1" ht="15.75" customHeight="1">
      <c r="F31" s="402" t="s">
        <v>184</v>
      </c>
      <c r="G31" s="402"/>
      <c r="H31" s="402"/>
    </row>
    <row r="32" spans="6:12" s="198" customFormat="1" ht="15.75" customHeight="1">
      <c r="F32" s="403" t="s">
        <v>185</v>
      </c>
      <c r="G32" s="403"/>
      <c r="H32" s="403"/>
      <c r="L32" s="218"/>
    </row>
    <row r="33" spans="6:12" s="198" customFormat="1" ht="15.75" customHeight="1">
      <c r="F33" s="404" t="s">
        <v>186</v>
      </c>
      <c r="G33" s="404"/>
      <c r="H33" s="404"/>
      <c r="L33" s="221"/>
    </row>
    <row r="34" spans="1:12" s="224" customFormat="1" ht="17.2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L34" s="225"/>
    </row>
    <row r="35" spans="1:12" s="198" customFormat="1" ht="18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L35" s="210"/>
    </row>
    <row r="36" spans="1:12" s="198" customFormat="1" ht="24.7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L36" s="226"/>
    </row>
    <row r="37" spans="1:12" s="198" customFormat="1" ht="24.7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L37" s="210"/>
    </row>
    <row r="38" spans="1:12" s="198" customFormat="1" ht="24.7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L38" s="210"/>
    </row>
    <row r="40" ht="21.75">
      <c r="L40" s="227"/>
    </row>
    <row r="42" ht="21.75">
      <c r="L42" s="227"/>
    </row>
    <row r="43" ht="21.75">
      <c r="L43" s="227"/>
    </row>
  </sheetData>
  <sheetProtection/>
  <mergeCells count="43">
    <mergeCell ref="C29:J29"/>
    <mergeCell ref="F31:H31"/>
    <mergeCell ref="F32:H32"/>
    <mergeCell ref="F33:H33"/>
    <mergeCell ref="B25:F25"/>
    <mergeCell ref="B26:F26"/>
    <mergeCell ref="B27:F27"/>
    <mergeCell ref="G27:I27"/>
    <mergeCell ref="B28:F28"/>
    <mergeCell ref="G28:I28"/>
    <mergeCell ref="G22:I22"/>
    <mergeCell ref="B23:F23"/>
    <mergeCell ref="G23:I23"/>
    <mergeCell ref="B24:F24"/>
    <mergeCell ref="G24:I24"/>
    <mergeCell ref="B18:F18"/>
    <mergeCell ref="G18:I18"/>
    <mergeCell ref="G19:I19"/>
    <mergeCell ref="B20:F20"/>
    <mergeCell ref="G20:I20"/>
    <mergeCell ref="G21:I21"/>
    <mergeCell ref="G14:I14"/>
    <mergeCell ref="B15:F15"/>
    <mergeCell ref="G15:I15"/>
    <mergeCell ref="G16:I16"/>
    <mergeCell ref="G17:I17"/>
    <mergeCell ref="G11:I11"/>
    <mergeCell ref="G12:I12"/>
    <mergeCell ref="G13:I13"/>
    <mergeCell ref="J6:J7"/>
    <mergeCell ref="B8:F8"/>
    <mergeCell ref="G8:I8"/>
    <mergeCell ref="B9:F9"/>
    <mergeCell ref="G9:I9"/>
    <mergeCell ref="G10:I10"/>
    <mergeCell ref="B1:I1"/>
    <mergeCell ref="A2:I2"/>
    <mergeCell ref="A3:I3"/>
    <mergeCell ref="A4:I4"/>
    <mergeCell ref="A5:I5"/>
    <mergeCell ref="A6:A7"/>
    <mergeCell ref="B6:F7"/>
    <mergeCell ref="G6:I7"/>
  </mergeCells>
  <printOptions/>
  <pageMargins left="0.9055118110236221" right="0.03937007874015748" top="0.3937007874015748" bottom="0.11811023622047245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00390625" defaultRowHeight="24"/>
  <cols>
    <col min="4" max="4" width="7.75390625" style="0" customWidth="1"/>
    <col min="5" max="5" width="17.00390625" style="0" customWidth="1"/>
    <col min="7" max="7" width="5.25390625" style="0" customWidth="1"/>
    <col min="8" max="8" width="6.25390625" style="0" customWidth="1"/>
    <col min="9" max="9" width="7.375" style="0" customWidth="1"/>
    <col min="10" max="10" width="4.75390625" style="0" customWidth="1"/>
    <col min="11" max="11" width="10.875" style="0" customWidth="1"/>
    <col min="12" max="12" width="1.875" style="0" customWidth="1"/>
  </cols>
  <sheetData>
    <row r="1" spans="1:11" ht="22.5" customHeight="1">
      <c r="A1" s="417" t="s">
        <v>203</v>
      </c>
      <c r="B1" s="417"/>
      <c r="C1" s="417"/>
      <c r="D1" s="417"/>
      <c r="E1" s="417"/>
      <c r="F1" s="417"/>
      <c r="G1" s="417"/>
      <c r="H1" s="417"/>
      <c r="I1" s="417"/>
      <c r="J1" s="417"/>
      <c r="K1" s="255" t="s">
        <v>204</v>
      </c>
    </row>
    <row r="2" spans="1:11" ht="22.5" customHeight="1">
      <c r="A2" s="418" t="s">
        <v>205</v>
      </c>
      <c r="B2" s="418"/>
      <c r="C2" s="418"/>
      <c r="D2" s="419" t="s">
        <v>206</v>
      </c>
      <c r="E2" s="419"/>
      <c r="F2" s="419"/>
      <c r="G2" s="419"/>
      <c r="H2" s="419"/>
      <c r="I2" s="419"/>
      <c r="J2" s="419"/>
      <c r="K2" s="419"/>
    </row>
    <row r="3" spans="1:11" ht="22.5" customHeight="1">
      <c r="A3" s="420" t="s">
        <v>207</v>
      </c>
      <c r="B3" s="420"/>
      <c r="C3" s="420"/>
      <c r="D3" s="256" t="s">
        <v>208</v>
      </c>
      <c r="E3" s="256"/>
      <c r="F3" s="256"/>
      <c r="G3" s="256"/>
      <c r="H3" s="256"/>
      <c r="I3" s="256"/>
      <c r="J3" s="256"/>
      <c r="K3" s="256"/>
    </row>
    <row r="4" spans="1:11" ht="22.5" customHeight="1">
      <c r="A4" s="421" t="s">
        <v>209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ht="22.5" customHeight="1">
      <c r="A5" s="422" t="s">
        <v>210</v>
      </c>
      <c r="B5" s="422"/>
      <c r="C5" s="422"/>
      <c r="D5" s="422"/>
      <c r="E5" s="422"/>
      <c r="F5" s="257" t="s">
        <v>221</v>
      </c>
      <c r="G5" s="423">
        <v>18</v>
      </c>
      <c r="H5" s="423"/>
      <c r="I5" s="423"/>
      <c r="J5" s="423"/>
      <c r="K5" s="258" t="s">
        <v>211</v>
      </c>
    </row>
    <row r="6" spans="1:11" ht="22.5" customHeight="1">
      <c r="A6" s="422" t="s">
        <v>212</v>
      </c>
      <c r="B6" s="422"/>
      <c r="C6" s="422"/>
      <c r="D6" s="422"/>
      <c r="E6" s="259">
        <v>243017</v>
      </c>
      <c r="F6" s="258"/>
      <c r="G6" s="422"/>
      <c r="H6" s="422"/>
      <c r="I6" s="422"/>
      <c r="J6" s="424"/>
      <c r="K6" s="424"/>
    </row>
    <row r="7" spans="1:11" ht="22.5" customHeight="1" thickBot="1">
      <c r="A7" s="425"/>
      <c r="B7" s="425"/>
      <c r="C7" s="425"/>
      <c r="D7" s="425"/>
      <c r="E7" s="425"/>
      <c r="F7" s="425"/>
      <c r="G7" s="425"/>
      <c r="H7" s="425"/>
      <c r="I7" s="425"/>
      <c r="J7" s="425"/>
      <c r="K7" s="425"/>
    </row>
    <row r="8" spans="1:11" ht="22.5" customHeight="1" thickTop="1">
      <c r="A8" s="426" t="s">
        <v>213</v>
      </c>
      <c r="B8" s="260" t="s">
        <v>0</v>
      </c>
      <c r="C8" s="261"/>
      <c r="D8" s="261"/>
      <c r="E8" s="261"/>
      <c r="F8" s="261"/>
      <c r="G8" s="261"/>
      <c r="H8" s="428" t="s">
        <v>214</v>
      </c>
      <c r="I8" s="429"/>
      <c r="J8" s="430"/>
      <c r="K8" s="431" t="s">
        <v>1</v>
      </c>
    </row>
    <row r="9" spans="1:11" ht="22.5" customHeight="1" thickBot="1">
      <c r="A9" s="427"/>
      <c r="B9" s="262"/>
      <c r="C9" s="263"/>
      <c r="D9" s="263"/>
      <c r="E9" s="263"/>
      <c r="F9" s="263"/>
      <c r="G9" s="264"/>
      <c r="H9" s="432"/>
      <c r="I9" s="433"/>
      <c r="J9" s="434"/>
      <c r="K9" s="427"/>
    </row>
    <row r="10" spans="1:11" ht="22.5" customHeight="1" thickTop="1">
      <c r="A10" s="265">
        <v>1</v>
      </c>
      <c r="B10" s="435" t="s">
        <v>215</v>
      </c>
      <c r="C10" s="436"/>
      <c r="D10" s="436"/>
      <c r="E10" s="436"/>
      <c r="F10" s="436"/>
      <c r="G10" s="436"/>
      <c r="H10" s="437">
        <f>'1.แบบแสดงรายการงานรื้อถอน ปร.4'!I33*1.3001</f>
        <v>192544.81</v>
      </c>
      <c r="I10" s="438"/>
      <c r="J10" s="439"/>
      <c r="K10" s="266"/>
    </row>
    <row r="11" spans="1:11" ht="21">
      <c r="A11" s="267">
        <v>2</v>
      </c>
      <c r="B11" s="440" t="s">
        <v>216</v>
      </c>
      <c r="C11" s="441"/>
      <c r="D11" s="441"/>
      <c r="E11" s="441"/>
      <c r="F11" s="441"/>
      <c r="G11" s="442"/>
      <c r="H11" s="443">
        <f>'2.แบบแสดงงานสถาปัตย์ ปร.4'!I44*1.3001</f>
        <v>1831017.780688</v>
      </c>
      <c r="I11" s="444"/>
      <c r="J11" s="445"/>
      <c r="K11" s="268"/>
    </row>
    <row r="12" spans="1:11" ht="21">
      <c r="A12" s="267">
        <v>3</v>
      </c>
      <c r="B12" s="446" t="s">
        <v>217</v>
      </c>
      <c r="C12" s="447"/>
      <c r="D12" s="447"/>
      <c r="E12" s="447"/>
      <c r="F12" s="447"/>
      <c r="G12" s="448"/>
      <c r="H12" s="449">
        <f>'3.แบบแสดงรายการงานไฟฟ้า ปร.4'!I132*1.3001</f>
        <v>2430859.7804312003</v>
      </c>
      <c r="I12" s="450"/>
      <c r="J12" s="451"/>
      <c r="K12" s="268"/>
    </row>
    <row r="13" spans="1:11" ht="21">
      <c r="A13" s="267">
        <v>4</v>
      </c>
      <c r="B13" s="446" t="s">
        <v>218</v>
      </c>
      <c r="C13" s="447"/>
      <c r="D13" s="447"/>
      <c r="E13" s="447"/>
      <c r="F13" s="447"/>
      <c r="G13" s="448"/>
      <c r="H13" s="449">
        <f>('4.แบบแสดงครุภัณฑ์ ปร.4'!I68*7%)+'4.แบบแสดงครุภัณฑ์ ปร.4'!I68</f>
        <v>3576171.4409999996</v>
      </c>
      <c r="I13" s="450"/>
      <c r="J13" s="451"/>
      <c r="K13" s="268"/>
    </row>
    <row r="14" spans="1:11" ht="21">
      <c r="A14" s="267"/>
      <c r="B14" s="446"/>
      <c r="C14" s="447"/>
      <c r="D14" s="447"/>
      <c r="E14" s="447"/>
      <c r="F14" s="447"/>
      <c r="G14" s="448"/>
      <c r="H14" s="449"/>
      <c r="I14" s="450"/>
      <c r="J14" s="451"/>
      <c r="K14" s="363"/>
    </row>
    <row r="15" spans="1:11" ht="21">
      <c r="A15" s="267"/>
      <c r="B15" s="269"/>
      <c r="C15" s="270"/>
      <c r="D15" s="270"/>
      <c r="E15" s="364"/>
      <c r="F15" s="270"/>
      <c r="G15" s="270"/>
      <c r="H15" s="449"/>
      <c r="I15" s="450"/>
      <c r="J15" s="451"/>
      <c r="K15" s="268"/>
    </row>
    <row r="16" spans="1:11" ht="21">
      <c r="A16" s="267"/>
      <c r="B16" s="446"/>
      <c r="C16" s="447"/>
      <c r="D16" s="447"/>
      <c r="E16" s="447"/>
      <c r="F16" s="447"/>
      <c r="G16" s="447"/>
      <c r="H16" s="449"/>
      <c r="I16" s="450"/>
      <c r="J16" s="451"/>
      <c r="K16" s="268"/>
    </row>
    <row r="17" spans="1:11" ht="21">
      <c r="A17" s="267"/>
      <c r="B17" s="446"/>
      <c r="C17" s="447"/>
      <c r="D17" s="447"/>
      <c r="E17" s="447"/>
      <c r="F17" s="447"/>
      <c r="G17" s="447"/>
      <c r="H17" s="449"/>
      <c r="I17" s="450"/>
      <c r="J17" s="451"/>
      <c r="K17" s="268"/>
    </row>
    <row r="18" spans="1:11" ht="21">
      <c r="A18" s="267"/>
      <c r="B18" s="446" t="s">
        <v>11</v>
      </c>
      <c r="C18" s="447"/>
      <c r="D18" s="447"/>
      <c r="E18" s="447"/>
      <c r="F18" s="447"/>
      <c r="G18" s="447"/>
      <c r="H18" s="449"/>
      <c r="I18" s="450"/>
      <c r="J18" s="451"/>
      <c r="K18" s="268"/>
    </row>
    <row r="19" spans="1:11" ht="21">
      <c r="A19" s="267"/>
      <c r="B19" s="446"/>
      <c r="C19" s="447"/>
      <c r="D19" s="447"/>
      <c r="E19" s="447"/>
      <c r="F19" s="447"/>
      <c r="G19" s="448"/>
      <c r="H19" s="449"/>
      <c r="I19" s="450"/>
      <c r="J19" s="451"/>
      <c r="K19" s="268"/>
    </row>
    <row r="20" spans="1:11" ht="21">
      <c r="A20" s="267"/>
      <c r="B20" s="446"/>
      <c r="C20" s="447"/>
      <c r="D20" s="447"/>
      <c r="E20" s="447"/>
      <c r="F20" s="447"/>
      <c r="G20" s="447"/>
      <c r="H20" s="449"/>
      <c r="I20" s="450"/>
      <c r="J20" s="451"/>
      <c r="K20" s="268"/>
    </row>
    <row r="21" spans="1:11" ht="21">
      <c r="A21" s="267"/>
      <c r="B21" s="446" t="s">
        <v>11</v>
      </c>
      <c r="C21" s="447"/>
      <c r="D21" s="447"/>
      <c r="E21" s="447"/>
      <c r="F21" s="447"/>
      <c r="G21" s="448"/>
      <c r="H21" s="452"/>
      <c r="I21" s="453"/>
      <c r="J21" s="454"/>
      <c r="K21" s="271"/>
    </row>
    <row r="22" spans="1:11" ht="21">
      <c r="A22" s="272"/>
      <c r="B22" s="455"/>
      <c r="C22" s="456"/>
      <c r="D22" s="456"/>
      <c r="E22" s="456"/>
      <c r="F22" s="456"/>
      <c r="G22" s="457"/>
      <c r="H22" s="458"/>
      <c r="I22" s="459"/>
      <c r="J22" s="460"/>
      <c r="K22" s="271"/>
    </row>
    <row r="23" spans="1:11" ht="21">
      <c r="A23" s="272"/>
      <c r="B23" s="455"/>
      <c r="C23" s="456"/>
      <c r="D23" s="456"/>
      <c r="E23" s="456"/>
      <c r="F23" s="456"/>
      <c r="G23" s="457"/>
      <c r="H23" s="458"/>
      <c r="I23" s="459"/>
      <c r="J23" s="460"/>
      <c r="K23" s="271"/>
    </row>
    <row r="24" spans="1:11" ht="21.75" thickBot="1">
      <c r="A24" s="273"/>
      <c r="B24" s="461"/>
      <c r="C24" s="462"/>
      <c r="D24" s="462"/>
      <c r="E24" s="462"/>
      <c r="F24" s="462"/>
      <c r="G24" s="463"/>
      <c r="H24" s="464"/>
      <c r="I24" s="465"/>
      <c r="J24" s="466"/>
      <c r="K24" s="274"/>
    </row>
    <row r="25" spans="1:11" ht="22.5" thickBot="1" thickTop="1">
      <c r="A25" s="467" t="s">
        <v>219</v>
      </c>
      <c r="B25" s="469" t="s">
        <v>220</v>
      </c>
      <c r="C25" s="470"/>
      <c r="D25" s="470"/>
      <c r="E25" s="470"/>
      <c r="F25" s="470"/>
      <c r="G25" s="471"/>
      <c r="H25" s="472">
        <f>SUM(H10:J24)</f>
        <v>8030593.8121192</v>
      </c>
      <c r="I25" s="473"/>
      <c r="J25" s="474"/>
      <c r="K25" s="275"/>
    </row>
    <row r="26" spans="1:11" ht="22.5" thickBot="1" thickTop="1">
      <c r="A26" s="468"/>
      <c r="B26" s="475" t="str">
        <f>"("&amp;_xlfn.BAHTTEXT(H25)&amp;")"</f>
        <v>(แปดล้านสามหมื่นห้าร้อยเก้าสิบสามบาทแปดสิบเอ็ดสตางค์)</v>
      </c>
      <c r="C26" s="476"/>
      <c r="D26" s="476"/>
      <c r="E26" s="476"/>
      <c r="F26" s="476"/>
      <c r="G26" s="476"/>
      <c r="H26" s="476"/>
      <c r="I26" s="476"/>
      <c r="J26" s="476"/>
      <c r="K26" s="276"/>
    </row>
    <row r="27" spans="1:11" ht="21.75" thickTop="1">
      <c r="A27" s="277"/>
      <c r="B27" s="477"/>
      <c r="C27" s="477"/>
      <c r="D27" s="477"/>
      <c r="E27" s="478"/>
      <c r="F27" s="478"/>
      <c r="G27" s="2"/>
      <c r="H27" s="278"/>
      <c r="I27" s="278"/>
      <c r="J27" s="278"/>
      <c r="K27" s="278"/>
    </row>
    <row r="28" spans="1:11" ht="21">
      <c r="A28" s="479"/>
      <c r="B28" s="479"/>
      <c r="C28" s="479"/>
      <c r="D28" s="479"/>
      <c r="E28" s="480"/>
      <c r="F28" s="480"/>
      <c r="G28" s="480"/>
      <c r="H28" s="480"/>
      <c r="I28" s="279"/>
      <c r="J28" s="279"/>
      <c r="K28" s="280"/>
    </row>
    <row r="29" spans="1:11" ht="21">
      <c r="A29" s="481"/>
      <c r="B29" s="481"/>
      <c r="C29" s="481"/>
      <c r="D29" s="481"/>
      <c r="E29" s="481"/>
      <c r="F29" s="481"/>
      <c r="G29" s="481"/>
      <c r="H29" s="481"/>
      <c r="I29" s="481"/>
      <c r="J29" s="481"/>
      <c r="K29" s="481"/>
    </row>
    <row r="30" spans="1:11" ht="21">
      <c r="A30" s="479"/>
      <c r="B30" s="479"/>
      <c r="C30" s="479"/>
      <c r="D30" s="479"/>
      <c r="E30" s="482"/>
      <c r="F30" s="482"/>
      <c r="G30" s="281"/>
      <c r="H30" s="280"/>
      <c r="I30" s="279"/>
      <c r="J30" s="279"/>
      <c r="K30" s="280"/>
    </row>
    <row r="31" spans="1:11" ht="21">
      <c r="A31" s="280"/>
      <c r="B31" s="483"/>
      <c r="C31" s="483"/>
      <c r="D31" s="483"/>
      <c r="E31" s="484"/>
      <c r="F31" s="484"/>
      <c r="G31" s="279"/>
      <c r="H31" s="280"/>
      <c r="I31" s="281"/>
      <c r="J31" s="281"/>
      <c r="K31" s="280"/>
    </row>
    <row r="32" spans="1:11" ht="21">
      <c r="A32" s="479"/>
      <c r="B32" s="479"/>
      <c r="C32" s="479"/>
      <c r="D32" s="479"/>
      <c r="E32" s="482"/>
      <c r="F32" s="482"/>
      <c r="G32" s="281"/>
      <c r="H32" s="281"/>
      <c r="I32" s="281"/>
      <c r="J32" s="281"/>
      <c r="K32" s="281"/>
    </row>
  </sheetData>
  <sheetProtection/>
  <mergeCells count="60">
    <mergeCell ref="A30:D30"/>
    <mergeCell ref="E30:F30"/>
    <mergeCell ref="B31:D31"/>
    <mergeCell ref="E31:F31"/>
    <mergeCell ref="A32:D32"/>
    <mergeCell ref="E32:F32"/>
    <mergeCell ref="B27:D27"/>
    <mergeCell ref="E27:F27"/>
    <mergeCell ref="A28:D28"/>
    <mergeCell ref="E28:F28"/>
    <mergeCell ref="G28:H28"/>
    <mergeCell ref="A29:K29"/>
    <mergeCell ref="B23:G23"/>
    <mergeCell ref="H23:J23"/>
    <mergeCell ref="B24:G24"/>
    <mergeCell ref="H24:J24"/>
    <mergeCell ref="A25:A26"/>
    <mergeCell ref="B25:G25"/>
    <mergeCell ref="H25:J25"/>
    <mergeCell ref="B26:J26"/>
    <mergeCell ref="B20:G20"/>
    <mergeCell ref="H20:J20"/>
    <mergeCell ref="B21:G21"/>
    <mergeCell ref="H21:J21"/>
    <mergeCell ref="B22:G22"/>
    <mergeCell ref="H22:J22"/>
    <mergeCell ref="B17:G17"/>
    <mergeCell ref="H17:J17"/>
    <mergeCell ref="B18:G18"/>
    <mergeCell ref="H18:J18"/>
    <mergeCell ref="B19:G19"/>
    <mergeCell ref="H19:J19"/>
    <mergeCell ref="B13:G13"/>
    <mergeCell ref="H13:J13"/>
    <mergeCell ref="B14:G14"/>
    <mergeCell ref="H14:J14"/>
    <mergeCell ref="H15:J15"/>
    <mergeCell ref="B16:G16"/>
    <mergeCell ref="H16:J16"/>
    <mergeCell ref="B10:G10"/>
    <mergeCell ref="H10:J10"/>
    <mergeCell ref="B11:G11"/>
    <mergeCell ref="H11:J11"/>
    <mergeCell ref="B12:G12"/>
    <mergeCell ref="H12:J12"/>
    <mergeCell ref="A6:D6"/>
    <mergeCell ref="G6:I6"/>
    <mergeCell ref="J6:K6"/>
    <mergeCell ref="A7:K7"/>
    <mergeCell ref="A8:A9"/>
    <mergeCell ref="H8:J8"/>
    <mergeCell ref="K8:K9"/>
    <mergeCell ref="H9:J9"/>
    <mergeCell ref="A1:J1"/>
    <mergeCell ref="A2:C2"/>
    <mergeCell ref="D2:K2"/>
    <mergeCell ref="A3:C3"/>
    <mergeCell ref="A4:K4"/>
    <mergeCell ref="A5:E5"/>
    <mergeCell ref="G5:J5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M21" sqref="M21"/>
    </sheetView>
  </sheetViews>
  <sheetFormatPr defaultColWidth="9.00390625" defaultRowHeight="24"/>
  <cols>
    <col min="1" max="3" width="9.00390625" style="45" customWidth="1"/>
    <col min="4" max="4" width="2.125" style="45" customWidth="1"/>
    <col min="5" max="5" width="10.50390625" style="45" bestFit="1" customWidth="1"/>
    <col min="6" max="6" width="1.75390625" style="45" customWidth="1"/>
    <col min="7" max="7" width="14.375" style="45" bestFit="1" customWidth="1"/>
    <col min="8" max="8" width="0.875" style="45" customWidth="1"/>
    <col min="9" max="9" width="1.25" style="45" customWidth="1"/>
    <col min="10" max="10" width="1.4921875" style="45" customWidth="1"/>
    <col min="11" max="11" width="14.00390625" style="45" customWidth="1"/>
    <col min="12" max="12" width="1.625" style="45" customWidth="1"/>
    <col min="13" max="13" width="13.875" style="45" customWidth="1"/>
    <col min="14" max="14" width="6.625" style="45" customWidth="1"/>
    <col min="15" max="15" width="12.125" style="45" customWidth="1"/>
    <col min="16" max="16" width="27.625" style="45" customWidth="1"/>
    <col min="17" max="17" width="11.875" style="45" customWidth="1"/>
    <col min="18" max="18" width="14.50390625" style="45" customWidth="1"/>
    <col min="19" max="19" width="12.00390625" style="45" customWidth="1"/>
    <col min="20" max="16384" width="9.00390625" style="45" customWidth="1"/>
  </cols>
  <sheetData>
    <row r="1" ht="23.25">
      <c r="A1" s="176" t="s">
        <v>149</v>
      </c>
    </row>
    <row r="2" spans="1:7" ht="23.25">
      <c r="A2" s="176" t="s">
        <v>150</v>
      </c>
      <c r="B2" s="176" t="s">
        <v>151</v>
      </c>
      <c r="C2" s="176" t="s">
        <v>152</v>
      </c>
      <c r="G2" s="177">
        <f>'ใบปะหน้า ปร.4'!G18:I18</f>
        <v>3426215.192</v>
      </c>
    </row>
    <row r="3" spans="1:20" ht="23.25">
      <c r="A3" s="176" t="s">
        <v>153</v>
      </c>
      <c r="B3" s="176" t="s">
        <v>151</v>
      </c>
      <c r="C3" s="176" t="s">
        <v>154</v>
      </c>
      <c r="G3" s="178" t="str">
        <f>IF(G2&lt;25000000,Q3,IF(G2&lt;90000000,R3,IF(G2&lt;400000000,S3,IF(G2&lt;500000001,T3,))))</f>
        <v>2000000</v>
      </c>
      <c r="Q3" s="45" t="str">
        <f>IF(G2&gt;=20000000,"20000000",IF(G2&gt;=15000000,"15000000",IF(G2&gt;=10000000,"10000000",IF(G2&gt;=5000000,"5000000",IF(G2&gt;=2000000,"2000000",IF(G2&gt;=1000000,"1000000",IF(G2&gt;=500000,"500000")))))))</f>
        <v>2000000</v>
      </c>
      <c r="R3" s="45" t="b">
        <f>IF(G2&gt;=80000000,"80000000",IF(G2&gt;=70000000,"70000000",IF(G2&gt;=60000000,"60000000",IF(G2&gt;=50000000,"50000000",IF(G2&gt;=40000000,"40000000",IF(G2&gt;=30000000,"30000000",IF(G2&gt;=25000000,"25000000")))))))</f>
        <v>0</v>
      </c>
      <c r="S3" s="45" t="b">
        <f>IF(G2&gt;=350000000,"350000000",IF(G2&gt;=300000000,"300000000",IF(G2&gt;=250000000,"250000000",IF(G2&gt;=200000000,"200000000",IF(G2&gt;=150000000,"150000000",IF(G2&gt;=100000000,"100000000",IF(G2&gt;=90000000,"90000000")))))))</f>
        <v>0</v>
      </c>
      <c r="T3" s="45" t="b">
        <f>IF(G2&gt;=400000000,"400000000")</f>
        <v>0</v>
      </c>
    </row>
    <row r="4" spans="1:20" ht="23.25">
      <c r="A4" s="176" t="s">
        <v>155</v>
      </c>
      <c r="B4" s="176" t="s">
        <v>151</v>
      </c>
      <c r="C4" s="176" t="s">
        <v>156</v>
      </c>
      <c r="G4" s="178" t="str">
        <f>IF(G2&lt;25000000,Q4,IF(G2&lt;90000000,R4,IF(G2&lt;400000000,S4,IF(G2&lt;500000001,T4,))))</f>
        <v>5000000</v>
      </c>
      <c r="Q4" s="45" t="str">
        <f>IF(G2&gt;=20000000,"25000000",IF(G2&gt;=15000000,"20000000",IF(G2&gt;=10000000,"15000000",IF(G2&gt;=5000000,"10000000",IF(G2&gt;=2000000,"5000000",IF(G2&gt;=1000000,"2000000",IF(G2&gt;=500000,"1000000")))))))</f>
        <v>5000000</v>
      </c>
      <c r="R4" s="45" t="b">
        <f>IF(G2&gt;=80000000,"90000000",IF(G2&gt;=70000000,"80000000",IF(G2&gt;=60000000,"70000000",IF(G2&gt;=50000000,"60000000",IF(G2&gt;=40000000,"50000000",IF(G2&gt;=30000000,"40000000",IF(G2&gt;=25000000,"30000000")))))))</f>
        <v>0</v>
      </c>
      <c r="S4" s="45" t="b">
        <f>IF(G2&gt;=350000000,"400000000",IF(G2&gt;=300000000,"350000000",IF(G2&gt;=250000000,"300000000",IF(G2&gt;=200000000,"250000000",IF(G2&gt;=150000000,"200000000",IF(G2&gt;=100000000,"150000000",IF(G2&gt;=90000000,"100000000")))))))</f>
        <v>0</v>
      </c>
      <c r="T4" s="45" t="b">
        <f>IF(G2&gt;=400000000,"500000000")</f>
        <v>0</v>
      </c>
    </row>
    <row r="5" spans="1:20" ht="23.25">
      <c r="A5" s="176" t="s">
        <v>157</v>
      </c>
      <c r="B5" s="176" t="s">
        <v>151</v>
      </c>
      <c r="C5" s="176" t="s">
        <v>158</v>
      </c>
      <c r="G5" s="178" t="str">
        <f>IF(G2&lt;25000000,Q5,IF(G2&lt;90000000,R5,IF(G2&lt;400000000,S5,IF(G2&lt;500000001,T5,))))</f>
        <v>1.3017</v>
      </c>
      <c r="Q5" s="45" t="str">
        <f>IF(G2&gt;=20000000,"1.2500",IF(G2&gt;=15000000,"1.2576",IF(G2&gt;=10000000,"1.2926",IF(G2&gt;=5000000,"1.2985",IF(G2&gt;=2000000,"1.3017",IF(G2&gt;=1000000,"1.3033",IF(G2&gt;=500000,"1.3056")))))))</f>
        <v>1.3017</v>
      </c>
      <c r="R5" s="45" t="b">
        <f>IF(G2&gt;=80000000,"1.2032",IF(G2&gt;=70000000,"1.2032",IF(G2&gt;=60000000,"1.2043",IF(G2&gt;=50000000,"1.2142",IF(G2&gt;=40000000,"1.2143",IF(G2&gt;=30000000,"1.2147",IF(G2&gt;=25000000,"1.2230")))))))</f>
        <v>0</v>
      </c>
      <c r="S5" s="45" t="b">
        <f>IF(G2&gt;=350000000,"1.1848",IF(G2&gt;=300000000,"1.1934",IF(G2&gt;=250000000,"1.1996",IF(G2&gt;=200000000,"1.2005",IF(G2&gt;=150000000,"1.2005",IF(G2&gt;=100000000,"1.2032",IF(G2&gt;=90000000,"1.2032")))))))</f>
        <v>0</v>
      </c>
      <c r="T5" s="45" t="b">
        <f>IF(G2&gt;=400000000,"1.1840")</f>
        <v>0</v>
      </c>
    </row>
    <row r="6" spans="1:20" ht="23.25">
      <c r="A6" s="176" t="s">
        <v>159</v>
      </c>
      <c r="B6" s="176" t="s">
        <v>151</v>
      </c>
      <c r="C6" s="176" t="s">
        <v>160</v>
      </c>
      <c r="G6" s="179" t="str">
        <f>IF(G2&lt;25000000,Q6,IF(G2&lt;90000000,R6,IF(G2&lt;400000000,S6,IF(G2&lt;500000001,T6,))))</f>
        <v>1.2985</v>
      </c>
      <c r="Q6" s="45" t="str">
        <f>IF(G2&gt;=20000000,"1.2230",IF(G2&gt;=15000000,"1.2500",IF(G2&gt;=10000000,"1.2576",IF(G2&gt;=5000000,"1.2926",IF(G2&gt;=2000000,"1.2985",IF(G2&gt;=1000000,"1.3017",IF(G2&gt;=500000,"1.3033")))))))</f>
        <v>1.2985</v>
      </c>
      <c r="R6" s="45" t="b">
        <f>IF(G2&gt;=80000000,"1.2032",IF(G2&gt;=70000000,"1.2032",IF(G2&gt;=60000000,"1.2032",IF(G2&gt;=50000000,"1.2043",IF(G2&gt;=40000000,"1.2142",IF(G2&gt;=30000000,"1.2143",IF(G2&gt;=25000000,"1.2147")))))))</f>
        <v>0</v>
      </c>
      <c r="S6" s="45" t="b">
        <f>IF(G2&gt;=350000000,"1.1840",IF(G2&gt;=300000000,"1.1848",IF(G2&gt;=250000000,"1.1934",IF(G2&gt;=200000000,"1.1996",IF(G2&gt;=150000000,"1.2005",IF(G2&gt;=100000000,"1.2005",IF(G2&gt;=90000000,"1.2032")))))))</f>
        <v>0</v>
      </c>
      <c r="T6" s="45" t="b">
        <f>IF(G2&gt;=400000000,"1.1835")</f>
        <v>0</v>
      </c>
    </row>
    <row r="7" ht="21">
      <c r="S7" s="180"/>
    </row>
    <row r="8" spans="1:16" ht="23.25">
      <c r="A8" s="176" t="s">
        <v>161</v>
      </c>
      <c r="B8" s="176" t="s">
        <v>148</v>
      </c>
      <c r="C8" s="181" t="str">
        <f>G5</f>
        <v>1.3017</v>
      </c>
      <c r="D8" s="176" t="s">
        <v>162</v>
      </c>
      <c r="E8" s="182" t="str">
        <f>G5</f>
        <v>1.3017</v>
      </c>
      <c r="F8" s="183" t="s">
        <v>163</v>
      </c>
      <c r="G8" s="184" t="str">
        <f>G6</f>
        <v>1.2985</v>
      </c>
      <c r="H8" s="183" t="s">
        <v>164</v>
      </c>
      <c r="I8" s="185"/>
      <c r="J8" s="183" t="s">
        <v>165</v>
      </c>
      <c r="K8" s="186">
        <f>G2</f>
        <v>3426215.192</v>
      </c>
      <c r="L8" s="183" t="s">
        <v>163</v>
      </c>
      <c r="M8" s="186" t="str">
        <f>G3</f>
        <v>2000000</v>
      </c>
      <c r="N8" s="176" t="s">
        <v>166</v>
      </c>
      <c r="O8" s="176"/>
      <c r="P8" s="176"/>
    </row>
    <row r="9" spans="1:16" ht="23.25">
      <c r="A9" s="176"/>
      <c r="B9" s="176"/>
      <c r="D9" s="176"/>
      <c r="E9" s="488" t="str">
        <f>G4</f>
        <v>5000000</v>
      </c>
      <c r="F9" s="488"/>
      <c r="G9" s="488"/>
      <c r="H9" s="488"/>
      <c r="I9" s="187" t="s">
        <v>163</v>
      </c>
      <c r="J9" s="489" t="str">
        <f>G3</f>
        <v>2000000</v>
      </c>
      <c r="K9" s="489"/>
      <c r="L9" s="188"/>
      <c r="M9" s="188"/>
      <c r="N9" s="176"/>
      <c r="O9" s="176"/>
      <c r="P9" s="176"/>
    </row>
    <row r="10" spans="3:16" ht="23.25">
      <c r="C10" s="189" t="str">
        <f>G5</f>
        <v>1.3017</v>
      </c>
      <c r="D10" s="176" t="s">
        <v>163</v>
      </c>
      <c r="E10" s="490">
        <f>E8-G8</f>
        <v>0.0032000000000000917</v>
      </c>
      <c r="F10" s="490"/>
      <c r="G10" s="490"/>
      <c r="H10" s="183" t="s">
        <v>164</v>
      </c>
      <c r="I10" s="183" t="s">
        <v>167</v>
      </c>
      <c r="J10" s="183" t="s">
        <v>165</v>
      </c>
      <c r="K10" s="491">
        <f>K8-M8</f>
        <v>1426215.1919999998</v>
      </c>
      <c r="L10" s="491"/>
      <c r="M10" s="190"/>
      <c r="N10" s="176" t="s">
        <v>164</v>
      </c>
      <c r="O10" s="176"/>
      <c r="P10" s="176"/>
    </row>
    <row r="11" spans="5:13" ht="21">
      <c r="E11" s="486">
        <f>G4-G3</f>
        <v>3000000</v>
      </c>
      <c r="F11" s="487"/>
      <c r="G11" s="487"/>
      <c r="H11" s="487"/>
      <c r="I11" s="487"/>
      <c r="J11" s="487"/>
      <c r="K11" s="487"/>
      <c r="L11" s="487"/>
      <c r="M11" s="487"/>
    </row>
    <row r="12" spans="3:7" ht="23.25">
      <c r="C12" s="181" t="str">
        <f>G5</f>
        <v>1.3017</v>
      </c>
      <c r="D12" s="176" t="s">
        <v>163</v>
      </c>
      <c r="E12" s="184">
        <f>E10</f>
        <v>0.0032000000000000917</v>
      </c>
      <c r="F12" s="183" t="s">
        <v>167</v>
      </c>
      <c r="G12" s="186">
        <f>K10</f>
        <v>1426215.1919999998</v>
      </c>
    </row>
    <row r="13" spans="5:7" ht="21">
      <c r="E13" s="486">
        <f>E11</f>
        <v>3000000</v>
      </c>
      <c r="F13" s="487"/>
      <c r="G13" s="487"/>
    </row>
    <row r="14" spans="5:7" ht="21">
      <c r="E14" s="191"/>
      <c r="F14" s="192"/>
      <c r="G14" s="192"/>
    </row>
    <row r="15" spans="3:7" ht="23.25">
      <c r="C15" s="181" t="str">
        <f>G5</f>
        <v>1.3017</v>
      </c>
      <c r="D15" s="176" t="s">
        <v>163</v>
      </c>
      <c r="E15" s="485">
        <f>E12*G12</f>
        <v>4563.88861440013</v>
      </c>
      <c r="F15" s="485"/>
      <c r="G15" s="485"/>
    </row>
    <row r="16" spans="5:7" ht="21">
      <c r="E16" s="486">
        <f>E13</f>
        <v>3000000</v>
      </c>
      <c r="F16" s="487"/>
      <c r="G16" s="487"/>
    </row>
    <row r="17" spans="3:5" ht="23.25">
      <c r="C17" s="181" t="str">
        <f>G5</f>
        <v>1.3017</v>
      </c>
      <c r="D17" s="176" t="s">
        <v>163</v>
      </c>
      <c r="E17" s="193">
        <f>E15/E16</f>
        <v>0.0015212962048000434</v>
      </c>
    </row>
    <row r="18" spans="4:5" ht="23.25">
      <c r="D18" s="176" t="s">
        <v>151</v>
      </c>
      <c r="E18" s="193">
        <f>C17-E17</f>
        <v>1.3001787037952</v>
      </c>
    </row>
  </sheetData>
  <sheetProtection/>
  <mergeCells count="8">
    <mergeCell ref="E15:G15"/>
    <mergeCell ref="E16:G16"/>
    <mergeCell ref="E9:H9"/>
    <mergeCell ref="J9:K9"/>
    <mergeCell ref="E10:G10"/>
    <mergeCell ref="K10:L10"/>
    <mergeCell ref="E11:M11"/>
    <mergeCell ref="E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K101"/>
  <sheetViews>
    <sheetView view="pageBreakPreview" zoomScaleSheetLayoutView="100" workbookViewId="0" topLeftCell="A19">
      <selection activeCell="I33" sqref="I33"/>
    </sheetView>
  </sheetViews>
  <sheetFormatPr defaultColWidth="9.00390625" defaultRowHeight="24"/>
  <cols>
    <col min="1" max="1" width="4.875" style="0" customWidth="1"/>
    <col min="2" max="2" width="43.50390625" style="0" customWidth="1"/>
    <col min="3" max="3" width="9.125" style="0" customWidth="1"/>
    <col min="4" max="4" width="5.625" style="0" customWidth="1"/>
    <col min="5" max="5" width="9.75390625" style="0" customWidth="1"/>
    <col min="6" max="6" width="11.00390625" style="0" customWidth="1"/>
    <col min="7" max="7" width="9.75390625" style="0" customWidth="1"/>
    <col min="8" max="8" width="11.00390625" style="0" customWidth="1"/>
    <col min="9" max="9" width="13.00390625" style="0" customWidth="1"/>
    <col min="10" max="10" width="7.50390625" style="0" customWidth="1"/>
    <col min="11" max="11" width="8.00390625" style="0" customWidth="1"/>
    <col min="13" max="13" width="10.875" style="0" bestFit="1" customWidth="1"/>
  </cols>
  <sheetData>
    <row r="1" spans="1:11" ht="26.25">
      <c r="A1" s="4" t="s">
        <v>11</v>
      </c>
      <c r="B1" s="503" t="s">
        <v>12</v>
      </c>
      <c r="C1" s="503"/>
      <c r="D1" s="503"/>
      <c r="E1" s="503"/>
      <c r="F1" s="503"/>
      <c r="G1" s="503"/>
      <c r="H1" s="503"/>
      <c r="I1" s="503"/>
      <c r="J1" s="504"/>
      <c r="K1" s="504"/>
    </row>
    <row r="2" spans="1:11" ht="21">
      <c r="A2" s="492" t="s">
        <v>202</v>
      </c>
      <c r="B2" s="492"/>
      <c r="C2" s="492"/>
      <c r="D2" s="492"/>
      <c r="E2" s="492"/>
      <c r="F2" s="492"/>
      <c r="G2" s="492"/>
      <c r="H2" s="492"/>
      <c r="I2" s="492"/>
      <c r="J2" s="493"/>
      <c r="K2" s="493"/>
    </row>
    <row r="3" spans="1:11" ht="21">
      <c r="A3" s="492" t="s">
        <v>196</v>
      </c>
      <c r="B3" s="492"/>
      <c r="C3" s="492"/>
      <c r="D3" s="492"/>
      <c r="E3" s="492"/>
      <c r="F3" s="492"/>
      <c r="G3" s="492"/>
      <c r="H3" s="492"/>
      <c r="I3" s="492"/>
      <c r="J3" s="493"/>
      <c r="K3" s="493"/>
    </row>
    <row r="4" spans="1:11" ht="21">
      <c r="A4" s="492" t="s">
        <v>105</v>
      </c>
      <c r="B4" s="492"/>
      <c r="C4" s="492"/>
      <c r="D4" s="492"/>
      <c r="E4" s="492"/>
      <c r="F4" s="492"/>
      <c r="G4" s="492"/>
      <c r="H4" s="492"/>
      <c r="I4" s="492"/>
      <c r="J4" s="493"/>
      <c r="K4" s="493"/>
    </row>
    <row r="5" spans="1:11" ht="21">
      <c r="A5" s="501" t="s">
        <v>245</v>
      </c>
      <c r="B5" s="501"/>
      <c r="C5" s="501"/>
      <c r="D5" s="501"/>
      <c r="E5" s="501"/>
      <c r="F5" s="501"/>
      <c r="G5" s="501"/>
      <c r="H5" s="501"/>
      <c r="I5" s="501"/>
      <c r="J5" s="502" t="s">
        <v>197</v>
      </c>
      <c r="K5" s="502"/>
    </row>
    <row r="6" spans="1:11" ht="21">
      <c r="A6" s="494" t="s">
        <v>13</v>
      </c>
      <c r="B6" s="494" t="s">
        <v>0</v>
      </c>
      <c r="C6" s="494" t="s">
        <v>2</v>
      </c>
      <c r="D6" s="494" t="s">
        <v>3</v>
      </c>
      <c r="E6" s="500" t="s">
        <v>4</v>
      </c>
      <c r="F6" s="500"/>
      <c r="G6" s="500" t="s">
        <v>5</v>
      </c>
      <c r="H6" s="500"/>
      <c r="I6" s="494" t="s">
        <v>14</v>
      </c>
      <c r="J6" s="496" t="s">
        <v>1</v>
      </c>
      <c r="K6" s="497"/>
    </row>
    <row r="7" spans="1:11" ht="21">
      <c r="A7" s="495"/>
      <c r="B7" s="495"/>
      <c r="C7" s="495"/>
      <c r="D7" s="495"/>
      <c r="E7" s="7" t="s">
        <v>15</v>
      </c>
      <c r="F7" s="7" t="s">
        <v>16</v>
      </c>
      <c r="G7" s="7" t="s">
        <v>15</v>
      </c>
      <c r="H7" s="7" t="s">
        <v>16</v>
      </c>
      <c r="I7" s="495"/>
      <c r="J7" s="498"/>
      <c r="K7" s="499"/>
    </row>
    <row r="8" spans="1:11" ht="21">
      <c r="A8" s="60"/>
      <c r="B8" s="51" t="s">
        <v>199</v>
      </c>
      <c r="C8" s="50"/>
      <c r="D8" s="53"/>
      <c r="E8" s="50"/>
      <c r="F8" s="11"/>
      <c r="G8" s="50"/>
      <c r="H8" s="11"/>
      <c r="I8" s="11"/>
      <c r="J8" s="39"/>
      <c r="K8" s="52"/>
    </row>
    <row r="9" spans="1:11" ht="21">
      <c r="A9" s="22"/>
      <c r="B9" s="171" t="s">
        <v>109</v>
      </c>
      <c r="C9" s="168">
        <v>526</v>
      </c>
      <c r="D9" s="172" t="s">
        <v>110</v>
      </c>
      <c r="E9" s="169"/>
      <c r="F9" s="170">
        <f>SUM(E9*C9)</f>
        <v>0</v>
      </c>
      <c r="G9" s="168">
        <v>50</v>
      </c>
      <c r="H9" s="13">
        <f aca="true" t="shared" si="0" ref="H9:H16">G9*C9</f>
        <v>26300</v>
      </c>
      <c r="I9" s="13">
        <f aca="true" t="shared" si="1" ref="I9:I16">H9+F9</f>
        <v>26300</v>
      </c>
      <c r="J9" s="46"/>
      <c r="K9" s="48"/>
    </row>
    <row r="10" spans="1:11" ht="21">
      <c r="A10" s="22"/>
      <c r="B10" s="171" t="s">
        <v>111</v>
      </c>
      <c r="C10" s="173">
        <v>648</v>
      </c>
      <c r="D10" s="173" t="s">
        <v>110</v>
      </c>
      <c r="E10" s="166"/>
      <c r="F10" s="170">
        <f aca="true" t="shared" si="2" ref="F10:F16">SUM(E10*C10)</f>
        <v>0</v>
      </c>
      <c r="G10" s="253">
        <v>100</v>
      </c>
      <c r="H10" s="13">
        <f t="shared" si="0"/>
        <v>64800</v>
      </c>
      <c r="I10" s="13">
        <f t="shared" si="1"/>
        <v>64800</v>
      </c>
      <c r="J10" s="46"/>
      <c r="K10" s="48"/>
    </row>
    <row r="11" spans="1:11" ht="21">
      <c r="A11" s="22"/>
      <c r="B11" s="171" t="s">
        <v>112</v>
      </c>
      <c r="C11" s="173">
        <v>72</v>
      </c>
      <c r="D11" s="174" t="s">
        <v>110</v>
      </c>
      <c r="E11" s="166"/>
      <c r="F11" s="170">
        <f t="shared" si="2"/>
        <v>0</v>
      </c>
      <c r="G11" s="167">
        <v>40</v>
      </c>
      <c r="H11" s="13">
        <f t="shared" si="0"/>
        <v>2880</v>
      </c>
      <c r="I11" s="13">
        <f t="shared" si="1"/>
        <v>2880</v>
      </c>
      <c r="J11" s="46"/>
      <c r="K11" s="48"/>
    </row>
    <row r="12" spans="1:11" ht="21">
      <c r="A12" s="60"/>
      <c r="B12" s="171" t="s">
        <v>113</v>
      </c>
      <c r="C12" s="173">
        <v>52</v>
      </c>
      <c r="D12" s="174" t="s">
        <v>110</v>
      </c>
      <c r="E12" s="139"/>
      <c r="F12" s="170">
        <f t="shared" si="2"/>
        <v>0</v>
      </c>
      <c r="G12" s="167">
        <v>30</v>
      </c>
      <c r="H12" s="13">
        <f t="shared" si="0"/>
        <v>1560</v>
      </c>
      <c r="I12" s="13">
        <f t="shared" si="1"/>
        <v>1560</v>
      </c>
      <c r="J12" s="140"/>
      <c r="K12" s="48"/>
    </row>
    <row r="13" spans="1:11" ht="21">
      <c r="A13" s="23"/>
      <c r="B13" s="171" t="s">
        <v>114</v>
      </c>
      <c r="C13" s="173">
        <v>40</v>
      </c>
      <c r="D13" s="174" t="s">
        <v>110</v>
      </c>
      <c r="E13" s="42"/>
      <c r="F13" s="170">
        <f t="shared" si="2"/>
        <v>0</v>
      </c>
      <c r="G13" s="167">
        <v>25</v>
      </c>
      <c r="H13" s="13">
        <f t="shared" si="0"/>
        <v>1000</v>
      </c>
      <c r="I13" s="13">
        <f t="shared" si="1"/>
        <v>1000</v>
      </c>
      <c r="J13" s="32"/>
      <c r="K13" s="48"/>
    </row>
    <row r="14" spans="1:11" ht="21">
      <c r="A14" s="137"/>
      <c r="B14" s="175" t="s">
        <v>115</v>
      </c>
      <c r="C14" s="173">
        <v>8</v>
      </c>
      <c r="D14" s="174" t="s">
        <v>6</v>
      </c>
      <c r="E14" s="138"/>
      <c r="F14" s="170">
        <f t="shared" si="2"/>
        <v>0</v>
      </c>
      <c r="G14" s="167">
        <v>120</v>
      </c>
      <c r="H14" s="13">
        <f t="shared" si="0"/>
        <v>960</v>
      </c>
      <c r="I14" s="13">
        <f t="shared" si="1"/>
        <v>960</v>
      </c>
      <c r="J14" s="85"/>
      <c r="K14" s="48"/>
    </row>
    <row r="15" spans="1:11" ht="21">
      <c r="A15" s="22"/>
      <c r="B15" s="175" t="s">
        <v>116</v>
      </c>
      <c r="C15" s="173">
        <v>15</v>
      </c>
      <c r="D15" s="174" t="s">
        <v>110</v>
      </c>
      <c r="E15" s="42"/>
      <c r="F15" s="170">
        <f t="shared" si="2"/>
        <v>0</v>
      </c>
      <c r="G15" s="167">
        <v>150</v>
      </c>
      <c r="H15" s="13">
        <f t="shared" si="0"/>
        <v>2250</v>
      </c>
      <c r="I15" s="13">
        <f t="shared" si="1"/>
        <v>2250</v>
      </c>
      <c r="J15" s="46"/>
      <c r="K15" s="48"/>
    </row>
    <row r="16" spans="1:11" s="3" customFormat="1" ht="21">
      <c r="A16" s="22"/>
      <c r="B16" s="175" t="s">
        <v>117</v>
      </c>
      <c r="C16" s="173">
        <v>131</v>
      </c>
      <c r="D16" s="174" t="s">
        <v>110</v>
      </c>
      <c r="E16" s="42"/>
      <c r="F16" s="170">
        <f t="shared" si="2"/>
        <v>0</v>
      </c>
      <c r="G16" s="167">
        <v>150</v>
      </c>
      <c r="H16" s="13">
        <f t="shared" si="0"/>
        <v>19650</v>
      </c>
      <c r="I16" s="13">
        <f t="shared" si="1"/>
        <v>19650</v>
      </c>
      <c r="J16" s="46"/>
      <c r="K16" s="48"/>
    </row>
    <row r="17" spans="1:11" ht="21">
      <c r="A17" s="100"/>
      <c r="B17" s="110" t="s">
        <v>192</v>
      </c>
      <c r="C17" s="107"/>
      <c r="D17" s="108"/>
      <c r="E17" s="107"/>
      <c r="F17" s="109"/>
      <c r="G17" s="107"/>
      <c r="H17" s="109"/>
      <c r="I17" s="111">
        <f>SUM(I9:I16)</f>
        <v>119400</v>
      </c>
      <c r="J17" s="65"/>
      <c r="K17" s="66"/>
    </row>
    <row r="18" spans="1:11" ht="21">
      <c r="A18" s="60"/>
      <c r="B18" s="51" t="s">
        <v>200</v>
      </c>
      <c r="C18" s="50"/>
      <c r="D18" s="53"/>
      <c r="E18" s="50"/>
      <c r="F18" s="11"/>
      <c r="G18" s="50"/>
      <c r="H18" s="11"/>
      <c r="I18" s="11"/>
      <c r="J18" s="39"/>
      <c r="K18" s="52"/>
    </row>
    <row r="19" spans="1:11" ht="21">
      <c r="A19" s="22"/>
      <c r="B19" s="160" t="s">
        <v>55</v>
      </c>
      <c r="C19" s="43">
        <v>95</v>
      </c>
      <c r="D19" s="15" t="s">
        <v>10</v>
      </c>
      <c r="E19" s="42"/>
      <c r="F19" s="41"/>
      <c r="G19" s="43">
        <v>30</v>
      </c>
      <c r="H19" s="13">
        <f aca="true" t="shared" si="3" ref="H19:H24">G19*C19</f>
        <v>2850</v>
      </c>
      <c r="I19" s="13">
        <f aca="true" t="shared" si="4" ref="I19:I24">H19+F19</f>
        <v>2850</v>
      </c>
      <c r="J19" s="46"/>
      <c r="K19" s="48"/>
    </row>
    <row r="20" spans="1:11" ht="21">
      <c r="A20" s="22"/>
      <c r="B20" s="160" t="s">
        <v>74</v>
      </c>
      <c r="C20" s="43">
        <v>23</v>
      </c>
      <c r="D20" s="15" t="s">
        <v>10</v>
      </c>
      <c r="E20" s="42"/>
      <c r="F20" s="41"/>
      <c r="G20" s="43">
        <v>25</v>
      </c>
      <c r="H20" s="13">
        <f t="shared" si="3"/>
        <v>575</v>
      </c>
      <c r="I20" s="13">
        <f t="shared" si="4"/>
        <v>575</v>
      </c>
      <c r="J20" s="46"/>
      <c r="K20" s="48"/>
    </row>
    <row r="21" spans="1:11" ht="21">
      <c r="A21" s="22"/>
      <c r="B21" s="160" t="s">
        <v>32</v>
      </c>
      <c r="C21" s="43">
        <v>15</v>
      </c>
      <c r="D21" s="15" t="s">
        <v>9</v>
      </c>
      <c r="E21" s="42"/>
      <c r="F21" s="41"/>
      <c r="G21" s="43">
        <v>1000</v>
      </c>
      <c r="H21" s="13">
        <f t="shared" si="3"/>
        <v>15000</v>
      </c>
      <c r="I21" s="13">
        <f t="shared" si="4"/>
        <v>15000</v>
      </c>
      <c r="J21" s="46"/>
      <c r="K21" s="48"/>
    </row>
    <row r="22" spans="1:11" ht="21">
      <c r="A22" s="60"/>
      <c r="B22" s="229" t="s">
        <v>36</v>
      </c>
      <c r="C22" s="54">
        <v>9</v>
      </c>
      <c r="D22" s="53" t="s">
        <v>9</v>
      </c>
      <c r="E22" s="139"/>
      <c r="F22" s="59"/>
      <c r="G22" s="54">
        <v>25</v>
      </c>
      <c r="H22" s="11">
        <f t="shared" si="3"/>
        <v>225</v>
      </c>
      <c r="I22" s="11">
        <f t="shared" si="4"/>
        <v>225</v>
      </c>
      <c r="J22" s="140"/>
      <c r="K22" s="48"/>
    </row>
    <row r="23" spans="1:11" ht="21">
      <c r="A23" s="23"/>
      <c r="B23" s="160" t="s">
        <v>75</v>
      </c>
      <c r="C23" s="17">
        <v>2</v>
      </c>
      <c r="D23" s="15" t="s">
        <v>9</v>
      </c>
      <c r="E23" s="42"/>
      <c r="F23" s="41"/>
      <c r="G23" s="54">
        <v>25</v>
      </c>
      <c r="H23" s="11">
        <f t="shared" si="3"/>
        <v>50</v>
      </c>
      <c r="I23" s="11">
        <f t="shared" si="4"/>
        <v>50</v>
      </c>
      <c r="J23" s="32"/>
      <c r="K23" s="48"/>
    </row>
    <row r="24" spans="1:11" ht="21">
      <c r="A24" s="137"/>
      <c r="B24" s="229" t="s">
        <v>76</v>
      </c>
      <c r="C24" s="230">
        <v>1</v>
      </c>
      <c r="D24" s="64" t="s">
        <v>34</v>
      </c>
      <c r="E24" s="138"/>
      <c r="F24" s="58"/>
      <c r="G24" s="54">
        <v>10000</v>
      </c>
      <c r="H24" s="11">
        <f t="shared" si="3"/>
        <v>10000</v>
      </c>
      <c r="I24" s="11">
        <f t="shared" si="4"/>
        <v>10000</v>
      </c>
      <c r="J24" s="85"/>
      <c r="K24" s="48"/>
    </row>
    <row r="25" spans="1:11" ht="21">
      <c r="A25" s="100"/>
      <c r="B25" s="110" t="s">
        <v>33</v>
      </c>
      <c r="C25" s="107"/>
      <c r="D25" s="108"/>
      <c r="E25" s="107"/>
      <c r="F25" s="109"/>
      <c r="G25" s="107"/>
      <c r="H25" s="109"/>
      <c r="I25" s="111">
        <f>SUM(I19:I24)</f>
        <v>28700</v>
      </c>
      <c r="J25" s="65"/>
      <c r="K25" s="66"/>
    </row>
    <row r="26" spans="1:11" ht="26.25">
      <c r="A26" s="4" t="s">
        <v>11</v>
      </c>
      <c r="B26" s="503" t="s">
        <v>12</v>
      </c>
      <c r="C26" s="503"/>
      <c r="D26" s="503"/>
      <c r="E26" s="503"/>
      <c r="F26" s="503"/>
      <c r="G26" s="503"/>
      <c r="H26" s="503"/>
      <c r="I26" s="503"/>
      <c r="J26" s="504"/>
      <c r="K26" s="504"/>
    </row>
    <row r="27" spans="1:11" ht="21">
      <c r="A27" s="492" t="s">
        <v>202</v>
      </c>
      <c r="B27" s="492"/>
      <c r="C27" s="492"/>
      <c r="D27" s="492"/>
      <c r="E27" s="492"/>
      <c r="F27" s="492"/>
      <c r="G27" s="492"/>
      <c r="H27" s="492"/>
      <c r="I27" s="492"/>
      <c r="J27" s="493"/>
      <c r="K27" s="493"/>
    </row>
    <row r="28" spans="1:11" ht="21">
      <c r="A28" s="492" t="s">
        <v>196</v>
      </c>
      <c r="B28" s="492"/>
      <c r="C28" s="492"/>
      <c r="D28" s="492"/>
      <c r="E28" s="492"/>
      <c r="F28" s="492"/>
      <c r="G28" s="492"/>
      <c r="H28" s="492"/>
      <c r="I28" s="492"/>
      <c r="J28" s="493"/>
      <c r="K28" s="493"/>
    </row>
    <row r="29" spans="1:11" ht="21">
      <c r="A29" s="492" t="s">
        <v>105</v>
      </c>
      <c r="B29" s="492"/>
      <c r="C29" s="492"/>
      <c r="D29" s="492"/>
      <c r="E29" s="492"/>
      <c r="F29" s="492"/>
      <c r="G29" s="492"/>
      <c r="H29" s="492"/>
      <c r="I29" s="492"/>
      <c r="J29" s="493"/>
      <c r="K29" s="493"/>
    </row>
    <row r="30" spans="1:11" ht="21">
      <c r="A30" s="501" t="s">
        <v>246</v>
      </c>
      <c r="B30" s="501"/>
      <c r="C30" s="501"/>
      <c r="D30" s="501"/>
      <c r="E30" s="501"/>
      <c r="F30" s="501"/>
      <c r="G30" s="501"/>
      <c r="H30" s="501"/>
      <c r="I30" s="501"/>
      <c r="J30" s="502" t="s">
        <v>198</v>
      </c>
      <c r="K30" s="502"/>
    </row>
    <row r="31" spans="1:11" ht="21">
      <c r="A31" s="494" t="s">
        <v>13</v>
      </c>
      <c r="B31" s="494" t="s">
        <v>0</v>
      </c>
      <c r="C31" s="494" t="s">
        <v>2</v>
      </c>
      <c r="D31" s="494" t="s">
        <v>3</v>
      </c>
      <c r="E31" s="500" t="s">
        <v>4</v>
      </c>
      <c r="F31" s="500"/>
      <c r="G31" s="500" t="s">
        <v>5</v>
      </c>
      <c r="H31" s="500"/>
      <c r="I31" s="494" t="s">
        <v>14</v>
      </c>
      <c r="J31" s="496" t="s">
        <v>1</v>
      </c>
      <c r="K31" s="497"/>
    </row>
    <row r="32" spans="1:11" ht="21">
      <c r="A32" s="495"/>
      <c r="B32" s="495"/>
      <c r="C32" s="495"/>
      <c r="D32" s="495"/>
      <c r="E32" s="7" t="s">
        <v>15</v>
      </c>
      <c r="F32" s="7" t="s">
        <v>16</v>
      </c>
      <c r="G32" s="7" t="s">
        <v>15</v>
      </c>
      <c r="H32" s="7" t="s">
        <v>16</v>
      </c>
      <c r="I32" s="495"/>
      <c r="J32" s="498"/>
      <c r="K32" s="499"/>
    </row>
    <row r="33" spans="1:11" ht="21">
      <c r="A33" s="100"/>
      <c r="B33" s="112" t="s">
        <v>31</v>
      </c>
      <c r="C33" s="113"/>
      <c r="D33" s="114"/>
      <c r="E33" s="113"/>
      <c r="F33" s="115"/>
      <c r="G33" s="113"/>
      <c r="H33" s="115"/>
      <c r="I33" s="250">
        <f>I25+I17</f>
        <v>148100</v>
      </c>
      <c r="J33" s="99"/>
      <c r="K33" s="66"/>
    </row>
    <row r="40" s="45" customFormat="1" ht="21"/>
    <row r="41" s="45" customFormat="1" ht="21"/>
    <row r="42" spans="1:11" ht="2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2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2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2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2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2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2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2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2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101" spans="1:11" s="45" customFormat="1" ht="21">
      <c r="A101"/>
      <c r="B101"/>
      <c r="C101"/>
      <c r="D101"/>
      <c r="E101"/>
      <c r="F101"/>
      <c r="G101"/>
      <c r="H101"/>
      <c r="I101"/>
      <c r="J101"/>
      <c r="K101"/>
    </row>
  </sheetData>
  <sheetProtection/>
  <mergeCells count="36">
    <mergeCell ref="A29:I29"/>
    <mergeCell ref="J29:K29"/>
    <mergeCell ref="A30:I30"/>
    <mergeCell ref="J30:K30"/>
    <mergeCell ref="A31:A32"/>
    <mergeCell ref="B31:B32"/>
    <mergeCell ref="C31:C32"/>
    <mergeCell ref="D31:D32"/>
    <mergeCell ref="E31:F31"/>
    <mergeCell ref="G31:H31"/>
    <mergeCell ref="B26:I26"/>
    <mergeCell ref="J26:K26"/>
    <mergeCell ref="A27:I27"/>
    <mergeCell ref="J27:K27"/>
    <mergeCell ref="A28:I28"/>
    <mergeCell ref="J28:K28"/>
    <mergeCell ref="I31:I32"/>
    <mergeCell ref="J31:K32"/>
    <mergeCell ref="A5:I5"/>
    <mergeCell ref="J5:K5"/>
    <mergeCell ref="B1:I1"/>
    <mergeCell ref="J1:K1"/>
    <mergeCell ref="A2:I2"/>
    <mergeCell ref="J2:K2"/>
    <mergeCell ref="A3:I3"/>
    <mergeCell ref="J3:K3"/>
    <mergeCell ref="A4:I4"/>
    <mergeCell ref="J4:K4"/>
    <mergeCell ref="I6:I7"/>
    <mergeCell ref="J6:K7"/>
    <mergeCell ref="E6:F6"/>
    <mergeCell ref="G6:H6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4"/>
  <sheetViews>
    <sheetView view="pageBreakPreview" zoomScaleSheetLayoutView="100" zoomScalePageLayoutView="0" workbookViewId="0" topLeftCell="A13">
      <selection activeCell="N16" sqref="N16"/>
    </sheetView>
  </sheetViews>
  <sheetFormatPr defaultColWidth="9.00390625" defaultRowHeight="24"/>
  <cols>
    <col min="1" max="1" width="4.875" style="6" customWidth="1"/>
    <col min="2" max="2" width="42.375" style="6" customWidth="1"/>
    <col min="3" max="3" width="8.625" style="6" customWidth="1"/>
    <col min="4" max="4" width="6.625" style="6" customWidth="1"/>
    <col min="5" max="5" width="9.75390625" style="6" customWidth="1"/>
    <col min="6" max="6" width="11.00390625" style="6" customWidth="1"/>
    <col min="7" max="7" width="9.75390625" style="6" customWidth="1"/>
    <col min="8" max="8" width="11.00390625" style="6" customWidth="1"/>
    <col min="9" max="9" width="12.375" style="6" customWidth="1"/>
    <col min="10" max="10" width="7.50390625" style="24" customWidth="1"/>
    <col min="11" max="11" width="8.00390625" style="6" customWidth="1"/>
    <col min="12" max="12" width="13.75390625" style="5" customWidth="1"/>
    <col min="13" max="16384" width="9.00390625" style="6" customWidth="1"/>
  </cols>
  <sheetData>
    <row r="1" spans="1:12" ht="26.25">
      <c r="A1" s="4" t="s">
        <v>11</v>
      </c>
      <c r="B1" s="503" t="s">
        <v>12</v>
      </c>
      <c r="C1" s="503"/>
      <c r="D1" s="503"/>
      <c r="E1" s="503"/>
      <c r="F1" s="503"/>
      <c r="G1" s="503"/>
      <c r="H1" s="503"/>
      <c r="I1" s="503"/>
      <c r="J1" s="504"/>
      <c r="K1" s="504"/>
      <c r="L1" s="6"/>
    </row>
    <row r="2" spans="1:12" ht="21.75" customHeight="1">
      <c r="A2" s="492" t="s">
        <v>202</v>
      </c>
      <c r="B2" s="492"/>
      <c r="C2" s="492"/>
      <c r="D2" s="492"/>
      <c r="E2" s="492"/>
      <c r="F2" s="492"/>
      <c r="G2" s="492"/>
      <c r="H2" s="492"/>
      <c r="I2" s="492"/>
      <c r="J2" s="493"/>
      <c r="K2" s="493"/>
      <c r="L2" s="6"/>
    </row>
    <row r="3" spans="1:12" ht="21.75" customHeight="1">
      <c r="A3" s="492" t="s">
        <v>196</v>
      </c>
      <c r="B3" s="492"/>
      <c r="C3" s="492"/>
      <c r="D3" s="492"/>
      <c r="E3" s="492"/>
      <c r="F3" s="492"/>
      <c r="G3" s="492"/>
      <c r="H3" s="492"/>
      <c r="I3" s="492"/>
      <c r="J3" s="493"/>
      <c r="K3" s="493"/>
      <c r="L3" s="6"/>
    </row>
    <row r="4" spans="1:12" ht="21.75" customHeight="1">
      <c r="A4" s="492" t="s">
        <v>105</v>
      </c>
      <c r="B4" s="492"/>
      <c r="C4" s="492"/>
      <c r="D4" s="492"/>
      <c r="E4" s="492"/>
      <c r="F4" s="492"/>
      <c r="G4" s="492"/>
      <c r="H4" s="492"/>
      <c r="I4" s="492"/>
      <c r="J4" s="493"/>
      <c r="K4" s="493"/>
      <c r="L4" s="6"/>
    </row>
    <row r="5" spans="1:12" ht="21.75" customHeight="1">
      <c r="A5" s="501" t="s">
        <v>246</v>
      </c>
      <c r="B5" s="501"/>
      <c r="C5" s="501"/>
      <c r="D5" s="501"/>
      <c r="E5" s="501"/>
      <c r="F5" s="501"/>
      <c r="G5" s="501"/>
      <c r="H5" s="501"/>
      <c r="I5" s="501"/>
      <c r="J5" s="502" t="s">
        <v>197</v>
      </c>
      <c r="K5" s="502"/>
      <c r="L5" s="6"/>
    </row>
    <row r="6" spans="1:12" ht="21.75" customHeight="1">
      <c r="A6" s="507" t="s">
        <v>11</v>
      </c>
      <c r="B6" s="509" t="s">
        <v>0</v>
      </c>
      <c r="C6" s="509" t="s">
        <v>2</v>
      </c>
      <c r="D6" s="509" t="s">
        <v>3</v>
      </c>
      <c r="E6" s="511" t="s">
        <v>4</v>
      </c>
      <c r="F6" s="511"/>
      <c r="G6" s="511" t="s">
        <v>5</v>
      </c>
      <c r="H6" s="511"/>
      <c r="I6" s="509" t="s">
        <v>14</v>
      </c>
      <c r="J6" s="514" t="s">
        <v>1</v>
      </c>
      <c r="K6" s="515"/>
      <c r="L6" s="6"/>
    </row>
    <row r="7" spans="1:12" ht="21.75" customHeight="1">
      <c r="A7" s="508"/>
      <c r="B7" s="510"/>
      <c r="C7" s="510"/>
      <c r="D7" s="510"/>
      <c r="E7" s="97" t="s">
        <v>15</v>
      </c>
      <c r="F7" s="97" t="s">
        <v>16</v>
      </c>
      <c r="G7" s="97" t="s">
        <v>15</v>
      </c>
      <c r="H7" s="97" t="s">
        <v>16</v>
      </c>
      <c r="I7" s="510"/>
      <c r="J7" s="516"/>
      <c r="K7" s="517"/>
      <c r="L7" s="6"/>
    </row>
    <row r="8" spans="1:12" ht="21.75" customHeight="1">
      <c r="A8" s="95">
        <v>2</v>
      </c>
      <c r="B8" s="96" t="s">
        <v>127</v>
      </c>
      <c r="C8" s="73"/>
      <c r="D8" s="74"/>
      <c r="E8" s="9"/>
      <c r="F8" s="11"/>
      <c r="G8" s="12"/>
      <c r="H8" s="11"/>
      <c r="I8" s="75"/>
      <c r="J8" s="39"/>
      <c r="K8" s="156"/>
      <c r="L8" s="6"/>
    </row>
    <row r="9" spans="1:12" ht="21.75" customHeight="1">
      <c r="A9" s="78">
        <v>2.1</v>
      </c>
      <c r="B9" s="76" t="s">
        <v>128</v>
      </c>
      <c r="C9" s="79"/>
      <c r="D9" s="57"/>
      <c r="E9" s="13"/>
      <c r="F9" s="13"/>
      <c r="G9" s="121"/>
      <c r="H9" s="13"/>
      <c r="I9" s="47"/>
      <c r="J9" s="32"/>
      <c r="K9" s="49"/>
      <c r="L9" s="6"/>
    </row>
    <row r="10" spans="1:12" ht="21.75" customHeight="1">
      <c r="A10" s="80">
        <v>1</v>
      </c>
      <c r="B10" s="171" t="s">
        <v>118</v>
      </c>
      <c r="C10" s="173">
        <v>526</v>
      </c>
      <c r="D10" s="174" t="s">
        <v>110</v>
      </c>
      <c r="E10" s="240">
        <v>375.27</v>
      </c>
      <c r="F10" s="13">
        <f>C10*E10</f>
        <v>197392.02</v>
      </c>
      <c r="G10" s="234">
        <v>222</v>
      </c>
      <c r="H10" s="13">
        <f>C10*G10</f>
        <v>116772</v>
      </c>
      <c r="I10" s="13">
        <f aca="true" t="shared" si="0" ref="I10:I17">F10+H10</f>
        <v>314164.02</v>
      </c>
      <c r="J10" s="154"/>
      <c r="K10" s="49"/>
      <c r="L10" s="6"/>
    </row>
    <row r="11" spans="1:12" ht="21.75" customHeight="1">
      <c r="A11" s="80">
        <v>2</v>
      </c>
      <c r="B11" s="171" t="s">
        <v>119</v>
      </c>
      <c r="C11" s="173">
        <v>375</v>
      </c>
      <c r="D11" s="235" t="s">
        <v>110</v>
      </c>
      <c r="E11" s="234">
        <v>0</v>
      </c>
      <c r="F11" s="13">
        <f>C11*E11</f>
        <v>0</v>
      </c>
      <c r="G11" s="234">
        <v>250</v>
      </c>
      <c r="H11" s="13">
        <f>C11*G11</f>
        <v>93750</v>
      </c>
      <c r="I11" s="47">
        <f t="shared" si="0"/>
        <v>93750</v>
      </c>
      <c r="J11" s="154"/>
      <c r="K11" s="49"/>
      <c r="L11" s="6"/>
    </row>
    <row r="12" spans="1:12" ht="21.75" customHeight="1">
      <c r="A12" s="80">
        <v>3</v>
      </c>
      <c r="B12" s="171" t="s">
        <v>120</v>
      </c>
      <c r="C12" s="172">
        <v>145</v>
      </c>
      <c r="D12" s="235" t="s">
        <v>126</v>
      </c>
      <c r="E12" s="236">
        <v>107</v>
      </c>
      <c r="F12" s="13">
        <f>C12*E12</f>
        <v>15515</v>
      </c>
      <c r="G12" s="236">
        <v>40</v>
      </c>
      <c r="H12" s="13">
        <f>C12*G12</f>
        <v>5800</v>
      </c>
      <c r="I12" s="47">
        <f t="shared" si="0"/>
        <v>21315</v>
      </c>
      <c r="J12" s="154"/>
      <c r="K12" s="49"/>
      <c r="L12" s="6"/>
    </row>
    <row r="13" spans="1:12" ht="21.75" customHeight="1">
      <c r="A13" s="80"/>
      <c r="B13" s="228" t="s">
        <v>130</v>
      </c>
      <c r="C13" s="116"/>
      <c r="D13" s="116"/>
      <c r="E13" s="116"/>
      <c r="F13" s="116"/>
      <c r="G13" s="116"/>
      <c r="H13" s="116"/>
      <c r="I13" s="117">
        <f>SUM(I10+I11+I12)</f>
        <v>429229.02</v>
      </c>
      <c r="J13" s="154"/>
      <c r="K13" s="49"/>
      <c r="L13" s="6"/>
    </row>
    <row r="14" spans="1:12" ht="21.75" customHeight="1">
      <c r="A14" s="78">
        <v>2.2</v>
      </c>
      <c r="B14" s="76" t="s">
        <v>129</v>
      </c>
      <c r="C14" s="67"/>
      <c r="D14" s="237"/>
      <c r="E14" s="238"/>
      <c r="F14" s="13">
        <f>C14*E14</f>
        <v>0</v>
      </c>
      <c r="G14" s="17"/>
      <c r="H14" s="13">
        <f>C14*G14</f>
        <v>0</v>
      </c>
      <c r="I14" s="47">
        <f t="shared" si="0"/>
        <v>0</v>
      </c>
      <c r="J14" s="154"/>
      <c r="K14" s="49"/>
      <c r="L14" s="6"/>
    </row>
    <row r="15" spans="1:12" ht="21.75" customHeight="1">
      <c r="A15" s="80"/>
      <c r="B15" s="239" t="s">
        <v>121</v>
      </c>
      <c r="C15" s="173">
        <v>86</v>
      </c>
      <c r="D15" s="174" t="s">
        <v>110</v>
      </c>
      <c r="E15" s="43">
        <v>172.72</v>
      </c>
      <c r="F15" s="13">
        <f>C15*E15</f>
        <v>14853.92</v>
      </c>
      <c r="G15" s="234">
        <v>56</v>
      </c>
      <c r="H15" s="13">
        <f>C15*G15</f>
        <v>4816</v>
      </c>
      <c r="I15" s="47">
        <f t="shared" si="0"/>
        <v>19669.92</v>
      </c>
      <c r="J15" s="154"/>
      <c r="K15" s="49"/>
      <c r="L15" s="6"/>
    </row>
    <row r="16" spans="1:12" ht="21.75" customHeight="1">
      <c r="A16" s="80"/>
      <c r="B16" s="171" t="s">
        <v>122</v>
      </c>
      <c r="C16" s="173">
        <v>165</v>
      </c>
      <c r="D16" s="174" t="s">
        <v>110</v>
      </c>
      <c r="E16" s="240">
        <v>35.94</v>
      </c>
      <c r="F16" s="13">
        <f>C16*E16</f>
        <v>5930.099999999999</v>
      </c>
      <c r="G16" s="234">
        <v>82</v>
      </c>
      <c r="H16" s="13">
        <f>C16*G16</f>
        <v>13530</v>
      </c>
      <c r="I16" s="47">
        <f t="shared" si="0"/>
        <v>19460.1</v>
      </c>
      <c r="J16" s="124"/>
      <c r="K16" s="157"/>
      <c r="L16" s="6"/>
    </row>
    <row r="17" spans="1:12" ht="21.75" customHeight="1">
      <c r="A17" s="80"/>
      <c r="B17" s="171" t="s">
        <v>123</v>
      </c>
      <c r="C17" s="173">
        <v>67</v>
      </c>
      <c r="D17" s="174" t="s">
        <v>126</v>
      </c>
      <c r="E17" s="240">
        <v>101.52</v>
      </c>
      <c r="F17" s="13">
        <f>C17*E17</f>
        <v>6801.84</v>
      </c>
      <c r="G17" s="234">
        <v>44</v>
      </c>
      <c r="H17" s="13">
        <f>C17*G17</f>
        <v>2948</v>
      </c>
      <c r="I17" s="13">
        <f t="shared" si="0"/>
        <v>9749.84</v>
      </c>
      <c r="J17" s="124"/>
      <c r="K17" s="157"/>
      <c r="L17" s="6"/>
    </row>
    <row r="18" spans="1:12" ht="21.75" customHeight="1">
      <c r="A18" s="80"/>
      <c r="B18" s="228" t="s">
        <v>168</v>
      </c>
      <c r="C18" s="116"/>
      <c r="D18" s="116"/>
      <c r="E18" s="116"/>
      <c r="F18" s="116"/>
      <c r="G18" s="116"/>
      <c r="H18" s="116"/>
      <c r="I18" s="117">
        <f>SUM(I15+I16+I17)</f>
        <v>48879.86</v>
      </c>
      <c r="J18" s="124"/>
      <c r="K18" s="157"/>
      <c r="L18" s="6"/>
    </row>
    <row r="19" spans="1:12" ht="21.75" customHeight="1">
      <c r="A19" s="78">
        <v>2.3</v>
      </c>
      <c r="B19" s="76" t="s">
        <v>171</v>
      </c>
      <c r="C19" s="67"/>
      <c r="D19" s="68"/>
      <c r="E19" s="17"/>
      <c r="F19" s="13"/>
      <c r="G19" s="17"/>
      <c r="H19" s="13"/>
      <c r="I19" s="47"/>
      <c r="J19" s="125"/>
      <c r="K19" s="48"/>
      <c r="L19" s="6"/>
    </row>
    <row r="20" spans="1:12" ht="21.75" customHeight="1">
      <c r="A20" s="56">
        <v>1</v>
      </c>
      <c r="B20" s="171" t="s">
        <v>131</v>
      </c>
      <c r="C20" s="173">
        <v>1</v>
      </c>
      <c r="D20" s="174" t="s">
        <v>6</v>
      </c>
      <c r="E20" s="240" t="s">
        <v>142</v>
      </c>
      <c r="F20" s="240" t="s">
        <v>142</v>
      </c>
      <c r="G20" s="240" t="s">
        <v>142</v>
      </c>
      <c r="H20" s="240" t="s">
        <v>142</v>
      </c>
      <c r="I20" s="234">
        <v>25894</v>
      </c>
      <c r="J20" s="154"/>
      <c r="K20" s="155"/>
      <c r="L20" s="6"/>
    </row>
    <row r="21" spans="1:12" ht="21.75" customHeight="1">
      <c r="A21" s="56">
        <v>2</v>
      </c>
      <c r="B21" s="171" t="s">
        <v>132</v>
      </c>
      <c r="C21" s="173">
        <v>7</v>
      </c>
      <c r="D21" s="174" t="s">
        <v>6</v>
      </c>
      <c r="E21" s="240" t="s">
        <v>142</v>
      </c>
      <c r="F21" s="240" t="s">
        <v>142</v>
      </c>
      <c r="G21" s="240" t="s">
        <v>142</v>
      </c>
      <c r="H21" s="240" t="s">
        <v>142</v>
      </c>
      <c r="I21" s="234">
        <v>189880</v>
      </c>
      <c r="J21" s="154"/>
      <c r="K21" s="155"/>
      <c r="L21" s="6"/>
    </row>
    <row r="22" spans="1:12" ht="21.75" customHeight="1">
      <c r="A22" s="56">
        <v>3</v>
      </c>
      <c r="B22" s="171" t="s">
        <v>133</v>
      </c>
      <c r="C22" s="173">
        <v>1</v>
      </c>
      <c r="D22" s="174" t="s">
        <v>6</v>
      </c>
      <c r="E22" s="240" t="s">
        <v>142</v>
      </c>
      <c r="F22" s="240" t="s">
        <v>142</v>
      </c>
      <c r="G22" s="240" t="s">
        <v>142</v>
      </c>
      <c r="H22" s="240" t="s">
        <v>142</v>
      </c>
      <c r="I22" s="234">
        <v>20969</v>
      </c>
      <c r="J22" s="154"/>
      <c r="K22" s="155"/>
      <c r="L22" s="6"/>
    </row>
    <row r="23" spans="1:13" ht="21.75" customHeight="1">
      <c r="A23" s="56">
        <v>4</v>
      </c>
      <c r="B23" s="171" t="s">
        <v>134</v>
      </c>
      <c r="C23" s="173">
        <v>1</v>
      </c>
      <c r="D23" s="174" t="s">
        <v>6</v>
      </c>
      <c r="E23" s="240" t="s">
        <v>142</v>
      </c>
      <c r="F23" s="240" t="s">
        <v>142</v>
      </c>
      <c r="G23" s="240" t="s">
        <v>142</v>
      </c>
      <c r="H23" s="240" t="s">
        <v>142</v>
      </c>
      <c r="I23" s="234">
        <v>24277</v>
      </c>
      <c r="J23" s="154"/>
      <c r="K23" s="155"/>
      <c r="L23" s="6"/>
      <c r="M23" s="16"/>
    </row>
    <row r="24" spans="1:12" ht="21.75" customHeight="1">
      <c r="A24" s="233">
        <v>5</v>
      </c>
      <c r="B24" s="242" t="s">
        <v>135</v>
      </c>
      <c r="C24" s="243">
        <v>1</v>
      </c>
      <c r="D24" s="244" t="s">
        <v>6</v>
      </c>
      <c r="E24" s="245" t="s">
        <v>142</v>
      </c>
      <c r="F24" s="245" t="s">
        <v>142</v>
      </c>
      <c r="G24" s="245" t="s">
        <v>142</v>
      </c>
      <c r="H24" s="245" t="s">
        <v>142</v>
      </c>
      <c r="I24" s="246">
        <v>18690</v>
      </c>
      <c r="J24" s="163"/>
      <c r="K24" s="159"/>
      <c r="L24" s="102"/>
    </row>
    <row r="25" spans="1:12" ht="26.25">
      <c r="A25" s="4" t="s">
        <v>11</v>
      </c>
      <c r="B25" s="503" t="s">
        <v>12</v>
      </c>
      <c r="C25" s="503"/>
      <c r="D25" s="503"/>
      <c r="E25" s="503"/>
      <c r="F25" s="503"/>
      <c r="G25" s="503"/>
      <c r="H25" s="503"/>
      <c r="I25" s="503"/>
      <c r="J25" s="504"/>
      <c r="K25" s="504"/>
      <c r="L25" s="6"/>
    </row>
    <row r="26" spans="1:12" ht="21.75" customHeight="1">
      <c r="A26" s="492" t="s">
        <v>202</v>
      </c>
      <c r="B26" s="492"/>
      <c r="C26" s="492"/>
      <c r="D26" s="492"/>
      <c r="E26" s="492"/>
      <c r="F26" s="492"/>
      <c r="G26" s="492"/>
      <c r="H26" s="492"/>
      <c r="I26" s="492"/>
      <c r="J26" s="493"/>
      <c r="K26" s="493"/>
      <c r="L26" s="6"/>
    </row>
    <row r="27" spans="1:12" ht="21.75" customHeight="1">
      <c r="A27" s="492" t="s">
        <v>196</v>
      </c>
      <c r="B27" s="492"/>
      <c r="C27" s="492"/>
      <c r="D27" s="492"/>
      <c r="E27" s="492"/>
      <c r="F27" s="492"/>
      <c r="G27" s="492"/>
      <c r="H27" s="492"/>
      <c r="I27" s="492"/>
      <c r="J27" s="493"/>
      <c r="K27" s="493"/>
      <c r="L27" s="6"/>
    </row>
    <row r="28" spans="1:12" ht="21.75" customHeight="1">
      <c r="A28" s="492" t="s">
        <v>105</v>
      </c>
      <c r="B28" s="492"/>
      <c r="C28" s="492"/>
      <c r="D28" s="492"/>
      <c r="E28" s="492"/>
      <c r="F28" s="492"/>
      <c r="G28" s="492"/>
      <c r="H28" s="492"/>
      <c r="I28" s="492"/>
      <c r="J28" s="493"/>
      <c r="K28" s="493"/>
      <c r="L28" s="6"/>
    </row>
    <row r="29" spans="1:12" ht="21.75" customHeight="1">
      <c r="A29" s="501" t="s">
        <v>246</v>
      </c>
      <c r="B29" s="501"/>
      <c r="C29" s="501"/>
      <c r="D29" s="501"/>
      <c r="E29" s="501"/>
      <c r="F29" s="501"/>
      <c r="G29" s="501"/>
      <c r="H29" s="501"/>
      <c r="I29" s="501"/>
      <c r="J29" s="518" t="s">
        <v>198</v>
      </c>
      <c r="K29" s="518"/>
      <c r="L29" s="6"/>
    </row>
    <row r="30" spans="1:12" ht="21.75" customHeight="1">
      <c r="A30" s="512" t="s">
        <v>13</v>
      </c>
      <c r="B30" s="512" t="s">
        <v>0</v>
      </c>
      <c r="C30" s="512" t="s">
        <v>2</v>
      </c>
      <c r="D30" s="512" t="s">
        <v>3</v>
      </c>
      <c r="E30" s="519" t="s">
        <v>4</v>
      </c>
      <c r="F30" s="520"/>
      <c r="G30" s="519" t="s">
        <v>5</v>
      </c>
      <c r="H30" s="520"/>
      <c r="I30" s="512" t="s">
        <v>14</v>
      </c>
      <c r="J30" s="496" t="s">
        <v>1</v>
      </c>
      <c r="K30" s="497"/>
      <c r="L30" s="6"/>
    </row>
    <row r="31" spans="1:12" ht="21.75" customHeight="1">
      <c r="A31" s="513"/>
      <c r="B31" s="513"/>
      <c r="C31" s="513"/>
      <c r="D31" s="513"/>
      <c r="E31" s="71" t="s">
        <v>15</v>
      </c>
      <c r="F31" s="71" t="s">
        <v>16</v>
      </c>
      <c r="G31" s="71" t="s">
        <v>15</v>
      </c>
      <c r="H31" s="71" t="s">
        <v>16</v>
      </c>
      <c r="I31" s="513"/>
      <c r="J31" s="498"/>
      <c r="K31" s="499"/>
      <c r="L31" s="6"/>
    </row>
    <row r="32" spans="1:12" ht="21.75" customHeight="1">
      <c r="A32" s="56">
        <v>6</v>
      </c>
      <c r="B32" s="171" t="s">
        <v>136</v>
      </c>
      <c r="C32" s="173">
        <v>12</v>
      </c>
      <c r="D32" s="174" t="s">
        <v>6</v>
      </c>
      <c r="E32" s="240" t="s">
        <v>142</v>
      </c>
      <c r="F32" s="240" t="s">
        <v>142</v>
      </c>
      <c r="G32" s="240" t="s">
        <v>142</v>
      </c>
      <c r="H32" s="240" t="s">
        <v>142</v>
      </c>
      <c r="I32" s="234">
        <v>269280</v>
      </c>
      <c r="J32" s="154"/>
      <c r="K32" s="155"/>
      <c r="L32" s="6"/>
    </row>
    <row r="33" spans="1:12" ht="21.75" customHeight="1">
      <c r="A33" s="56">
        <v>7</v>
      </c>
      <c r="B33" s="247" t="s">
        <v>137</v>
      </c>
      <c r="C33" s="173">
        <v>1</v>
      </c>
      <c r="D33" s="174" t="s">
        <v>6</v>
      </c>
      <c r="E33" s="240" t="s">
        <v>142</v>
      </c>
      <c r="F33" s="240" t="s">
        <v>142</v>
      </c>
      <c r="G33" s="240" t="s">
        <v>142</v>
      </c>
      <c r="H33" s="240" t="s">
        <v>142</v>
      </c>
      <c r="I33" s="234">
        <v>31362</v>
      </c>
      <c r="J33" s="154"/>
      <c r="K33" s="155"/>
      <c r="L33" s="6"/>
    </row>
    <row r="34" spans="1:12" ht="21.75" customHeight="1">
      <c r="A34" s="56">
        <v>8</v>
      </c>
      <c r="B34" s="171" t="s">
        <v>138</v>
      </c>
      <c r="C34" s="172">
        <v>1</v>
      </c>
      <c r="D34" s="235" t="s">
        <v>6</v>
      </c>
      <c r="E34" s="241" t="s">
        <v>142</v>
      </c>
      <c r="F34" s="241" t="s">
        <v>142</v>
      </c>
      <c r="G34" s="241" t="s">
        <v>142</v>
      </c>
      <c r="H34" s="241" t="s">
        <v>142</v>
      </c>
      <c r="I34" s="236">
        <v>14794</v>
      </c>
      <c r="J34" s="154"/>
      <c r="K34" s="155"/>
      <c r="L34" s="6"/>
    </row>
    <row r="35" spans="1:12" ht="21.75" customHeight="1">
      <c r="A35" s="56">
        <v>9</v>
      </c>
      <c r="B35" s="247" t="s">
        <v>139</v>
      </c>
      <c r="C35" s="173">
        <v>1</v>
      </c>
      <c r="D35" s="174" t="s">
        <v>6</v>
      </c>
      <c r="E35" s="240" t="s">
        <v>142</v>
      </c>
      <c r="F35" s="240" t="s">
        <v>142</v>
      </c>
      <c r="G35" s="240" t="s">
        <v>142</v>
      </c>
      <c r="H35" s="240" t="s">
        <v>142</v>
      </c>
      <c r="I35" s="234">
        <v>8648</v>
      </c>
      <c r="J35" s="505"/>
      <c r="K35" s="506"/>
      <c r="L35" s="6"/>
    </row>
    <row r="36" spans="1:12" ht="21.75" customHeight="1">
      <c r="A36" s="56">
        <v>10</v>
      </c>
      <c r="B36" s="171" t="s">
        <v>140</v>
      </c>
      <c r="C36" s="173">
        <v>7</v>
      </c>
      <c r="D36" s="174" t="s">
        <v>6</v>
      </c>
      <c r="E36" s="240" t="s">
        <v>142</v>
      </c>
      <c r="F36" s="240" t="s">
        <v>142</v>
      </c>
      <c r="G36" s="240" t="s">
        <v>142</v>
      </c>
      <c r="H36" s="240" t="s">
        <v>142</v>
      </c>
      <c r="I36" s="234">
        <v>29673</v>
      </c>
      <c r="J36" s="154"/>
      <c r="K36" s="155"/>
      <c r="L36" s="6"/>
    </row>
    <row r="37" spans="1:12" ht="21.75" customHeight="1">
      <c r="A37" s="56">
        <v>11</v>
      </c>
      <c r="B37" s="171" t="s">
        <v>141</v>
      </c>
      <c r="C37" s="173">
        <v>42</v>
      </c>
      <c r="D37" s="174" t="s">
        <v>126</v>
      </c>
      <c r="E37" s="234">
        <v>100</v>
      </c>
      <c r="F37" s="234">
        <v>0</v>
      </c>
      <c r="G37" s="234">
        <v>0</v>
      </c>
      <c r="H37" s="234">
        <v>0</v>
      </c>
      <c r="I37" s="234">
        <f>C37*E37</f>
        <v>4200</v>
      </c>
      <c r="J37" s="254"/>
      <c r="K37" s="155"/>
      <c r="L37" s="6"/>
    </row>
    <row r="38" spans="1:12" ht="21.75" customHeight="1">
      <c r="A38" s="56"/>
      <c r="B38" s="228" t="s">
        <v>191</v>
      </c>
      <c r="C38" s="116"/>
      <c r="D38" s="116"/>
      <c r="E38" s="116"/>
      <c r="F38" s="116"/>
      <c r="G38" s="116"/>
      <c r="H38" s="116"/>
      <c r="I38" s="117">
        <f>SUM(I32:I37,I20:I24)</f>
        <v>637667</v>
      </c>
      <c r="J38" s="154"/>
      <c r="K38" s="155"/>
      <c r="L38" s="6"/>
    </row>
    <row r="39" spans="1:12" ht="21.75" customHeight="1">
      <c r="A39" s="78">
        <v>2.4</v>
      </c>
      <c r="B39" s="76" t="s">
        <v>170</v>
      </c>
      <c r="C39" s="231"/>
      <c r="D39" s="231"/>
      <c r="E39" s="231"/>
      <c r="F39" s="231"/>
      <c r="G39" s="231"/>
      <c r="H39" s="232"/>
      <c r="I39" s="231"/>
      <c r="J39" s="154"/>
      <c r="K39" s="155"/>
      <c r="L39" s="6"/>
    </row>
    <row r="40" spans="1:12" ht="21.75" customHeight="1">
      <c r="A40" s="56">
        <v>1</v>
      </c>
      <c r="B40" s="248" t="s">
        <v>195</v>
      </c>
      <c r="C40" s="172">
        <v>759</v>
      </c>
      <c r="D40" s="235" t="s">
        <v>110</v>
      </c>
      <c r="E40" s="236">
        <v>29</v>
      </c>
      <c r="F40" s="13">
        <f>C40*E40</f>
        <v>22011</v>
      </c>
      <c r="G40" s="236">
        <v>30</v>
      </c>
      <c r="H40" s="13">
        <f>C40*G40</f>
        <v>22770</v>
      </c>
      <c r="I40" s="47">
        <f>F40+H40</f>
        <v>44781</v>
      </c>
      <c r="J40" s="154"/>
      <c r="K40" s="155"/>
      <c r="L40" s="6"/>
    </row>
    <row r="41" spans="1:12" ht="21.75" customHeight="1">
      <c r="A41" s="56">
        <v>2</v>
      </c>
      <c r="B41" s="171" t="s">
        <v>124</v>
      </c>
      <c r="C41" s="173">
        <v>214</v>
      </c>
      <c r="D41" s="174" t="s">
        <v>110</v>
      </c>
      <c r="E41" s="234">
        <v>0</v>
      </c>
      <c r="F41" s="13">
        <f>C41*E41</f>
        <v>0</v>
      </c>
      <c r="G41" s="234">
        <v>10</v>
      </c>
      <c r="H41" s="13">
        <f>C41*G41</f>
        <v>2140</v>
      </c>
      <c r="I41" s="47">
        <f>F41+H41</f>
        <v>2140</v>
      </c>
      <c r="J41" s="154"/>
      <c r="K41" s="155"/>
      <c r="L41" s="6"/>
    </row>
    <row r="42" spans="1:12" ht="21.75" customHeight="1">
      <c r="A42" s="56">
        <v>3</v>
      </c>
      <c r="B42" s="171" t="s">
        <v>125</v>
      </c>
      <c r="C42" s="172">
        <v>1293</v>
      </c>
      <c r="D42" s="235" t="s">
        <v>110</v>
      </c>
      <c r="E42" s="234">
        <v>160</v>
      </c>
      <c r="F42" s="13">
        <f>C42*E42</f>
        <v>206880</v>
      </c>
      <c r="G42" s="234">
        <v>30</v>
      </c>
      <c r="H42" s="13">
        <f>C42*G42</f>
        <v>38790</v>
      </c>
      <c r="I42" s="47">
        <f>F42+H42</f>
        <v>245670</v>
      </c>
      <c r="J42" s="154"/>
      <c r="K42" s="155"/>
      <c r="L42" s="6"/>
    </row>
    <row r="43" spans="1:12" ht="21.75" customHeight="1">
      <c r="A43" s="56"/>
      <c r="B43" s="228" t="s">
        <v>169</v>
      </c>
      <c r="C43" s="116"/>
      <c r="D43" s="116"/>
      <c r="E43" s="116"/>
      <c r="F43" s="116"/>
      <c r="G43" s="116"/>
      <c r="H43" s="116"/>
      <c r="I43" s="117">
        <f>SUM(I40:I42)</f>
        <v>292591</v>
      </c>
      <c r="J43" s="154"/>
      <c r="K43" s="155"/>
      <c r="L43" s="6"/>
    </row>
    <row r="44" spans="1:12" ht="21.75" customHeight="1">
      <c r="A44" s="233"/>
      <c r="B44" s="143" t="s">
        <v>143</v>
      </c>
      <c r="C44" s="142"/>
      <c r="D44" s="143"/>
      <c r="E44" s="144"/>
      <c r="F44" s="145"/>
      <c r="G44" s="142"/>
      <c r="H44" s="146"/>
      <c r="I44" s="146">
        <f>SUM(I13,I18,I38,I43)</f>
        <v>1408366.88</v>
      </c>
      <c r="J44" s="163"/>
      <c r="K44" s="159"/>
      <c r="L44" s="6"/>
    </row>
    <row r="45" spans="10:12" ht="21.75" customHeight="1">
      <c r="J45" s="251"/>
      <c r="L45" s="6"/>
    </row>
    <row r="46" spans="10:12" ht="21.75" customHeight="1">
      <c r="J46" s="6"/>
      <c r="L46" s="6"/>
    </row>
    <row r="47" spans="10:12" ht="21.75" customHeight="1">
      <c r="J47" s="6"/>
      <c r="L47" s="6"/>
    </row>
    <row r="48" spans="10:12" ht="21.75" customHeight="1">
      <c r="J48" s="6"/>
      <c r="L48" s="6"/>
    </row>
    <row r="49" spans="10:12" ht="18.75">
      <c r="J49" s="6"/>
      <c r="L49" s="6"/>
    </row>
    <row r="50" spans="10:12" ht="21.75" customHeight="1">
      <c r="J50" s="6"/>
      <c r="L50" s="6"/>
    </row>
    <row r="51" spans="10:12" ht="21.75" customHeight="1">
      <c r="J51" s="6"/>
      <c r="L51" s="6"/>
    </row>
    <row r="52" spans="10:12" ht="21.75" customHeight="1">
      <c r="J52" s="6"/>
      <c r="L52" s="6"/>
    </row>
    <row r="53" spans="10:12" ht="21.75" customHeight="1">
      <c r="J53" s="6"/>
      <c r="L53" s="6"/>
    </row>
    <row r="54" spans="10:12" ht="21.75" customHeight="1">
      <c r="J54" s="6"/>
      <c r="L54" s="6"/>
    </row>
    <row r="55" spans="10:12" ht="21.75" customHeight="1">
      <c r="J55" s="6"/>
      <c r="L55" s="6"/>
    </row>
    <row r="56" spans="10:12" ht="21.75" customHeight="1">
      <c r="J56" s="6"/>
      <c r="L56" s="6"/>
    </row>
    <row r="57" spans="10:12" ht="21.75" customHeight="1">
      <c r="J57" s="6"/>
      <c r="L57" s="6"/>
    </row>
    <row r="58" spans="10:12" ht="21.75" customHeight="1">
      <c r="J58" s="6"/>
      <c r="L58" s="6"/>
    </row>
    <row r="59" spans="10:12" ht="21.75" customHeight="1">
      <c r="J59" s="6"/>
      <c r="L59" s="6"/>
    </row>
    <row r="60" spans="10:12" ht="21.75" customHeight="1">
      <c r="J60" s="6"/>
      <c r="L60" s="6"/>
    </row>
    <row r="61" spans="10:12" ht="21.75" customHeight="1">
      <c r="J61" s="6"/>
      <c r="L61" s="6"/>
    </row>
    <row r="62" spans="10:12" ht="21.75" customHeight="1">
      <c r="J62" s="6"/>
      <c r="L62" s="6"/>
    </row>
    <row r="63" spans="10:12" ht="21.75" customHeight="1">
      <c r="J63" s="6"/>
      <c r="L63" s="6"/>
    </row>
    <row r="64" spans="10:12" ht="21.75" customHeight="1">
      <c r="J64" s="6"/>
      <c r="L64" s="6"/>
    </row>
    <row r="65" spans="10:12" ht="21.75" customHeight="1">
      <c r="J65" s="6"/>
      <c r="L65" s="6"/>
    </row>
    <row r="66" spans="10:12" ht="21.75" customHeight="1">
      <c r="J66" s="6"/>
      <c r="L66" s="6"/>
    </row>
    <row r="67" spans="10:12" ht="21.75" customHeight="1">
      <c r="J67" s="6"/>
      <c r="L67" s="6"/>
    </row>
    <row r="68" spans="10:12" ht="21.75" customHeight="1">
      <c r="J68" s="6"/>
      <c r="L68" s="6"/>
    </row>
    <row r="69" spans="10:12" ht="21.75" customHeight="1">
      <c r="J69" s="6"/>
      <c r="L69" s="6"/>
    </row>
    <row r="70" spans="10:12" ht="21.75" customHeight="1">
      <c r="J70" s="6"/>
      <c r="L70" s="6"/>
    </row>
    <row r="71" spans="10:12" ht="21.75" customHeight="1">
      <c r="J71" s="6"/>
      <c r="L71" s="6"/>
    </row>
    <row r="72" spans="10:12" ht="21.75" customHeight="1">
      <c r="J72" s="6"/>
      <c r="L72" s="6"/>
    </row>
    <row r="73" spans="1:12" ht="18.75">
      <c r="A73" s="5"/>
      <c r="J73" s="6"/>
      <c r="L73" s="6"/>
    </row>
    <row r="74" spans="1:12" ht="18.75">
      <c r="A74" s="5"/>
      <c r="J74" s="6"/>
      <c r="L74" s="6"/>
    </row>
    <row r="75" spans="1:12" ht="21.75" customHeight="1">
      <c r="A75" s="5"/>
      <c r="J75" s="6"/>
      <c r="L75" s="6"/>
    </row>
    <row r="76" spans="1:12" ht="21.75" customHeight="1">
      <c r="A76" s="5"/>
      <c r="J76" s="6"/>
      <c r="L76" s="6"/>
    </row>
    <row r="77" spans="1:12" ht="21.75" customHeight="1">
      <c r="A77" s="5"/>
      <c r="J77" s="6"/>
      <c r="L77" s="6"/>
    </row>
    <row r="78" spans="1:12" ht="21.75" customHeight="1">
      <c r="A78" s="5"/>
      <c r="J78" s="6"/>
      <c r="L78" s="6"/>
    </row>
    <row r="79" spans="1:12" ht="21.75" customHeight="1">
      <c r="A79" s="5"/>
      <c r="J79" s="6"/>
      <c r="L79" s="6"/>
    </row>
    <row r="80" spans="1:12" ht="21.75" customHeight="1">
      <c r="A80" s="5"/>
      <c r="J80" s="6"/>
      <c r="L80" s="6"/>
    </row>
    <row r="81" spans="1:12" ht="21.75" customHeight="1">
      <c r="A81" s="5"/>
      <c r="J81" s="6"/>
      <c r="L81" s="6"/>
    </row>
    <row r="82" spans="1:12" ht="21.75" customHeight="1">
      <c r="A82" s="5"/>
      <c r="J82" s="6"/>
      <c r="L82" s="6"/>
    </row>
    <row r="83" spans="1:12" ht="21.75" customHeight="1">
      <c r="A83" s="5"/>
      <c r="J83" s="6"/>
      <c r="L83" s="6"/>
    </row>
    <row r="84" spans="1:12" ht="21.75" customHeight="1">
      <c r="A84" s="5"/>
      <c r="J84" s="6"/>
      <c r="L84" s="6"/>
    </row>
    <row r="85" spans="1:12" ht="21.75" customHeight="1">
      <c r="A85" s="5"/>
      <c r="J85" s="6"/>
      <c r="L85" s="6"/>
    </row>
    <row r="86" spans="1:12" ht="21.75" customHeight="1">
      <c r="A86" s="5"/>
      <c r="J86" s="6"/>
      <c r="L86" s="6"/>
    </row>
    <row r="87" spans="1:12" ht="21.75" customHeight="1">
      <c r="A87" s="5"/>
      <c r="J87" s="6"/>
      <c r="L87" s="6"/>
    </row>
    <row r="88" spans="1:12" ht="21.75" customHeight="1">
      <c r="A88" s="5"/>
      <c r="J88" s="6"/>
      <c r="L88" s="6"/>
    </row>
    <row r="89" spans="1:12" ht="21.75" customHeight="1">
      <c r="A89" s="5"/>
      <c r="J89" s="6"/>
      <c r="L89" s="6"/>
    </row>
    <row r="90" spans="1:12" ht="21.75" customHeight="1">
      <c r="A90" s="5"/>
      <c r="J90" s="6"/>
      <c r="L90" s="6"/>
    </row>
    <row r="91" spans="1:12" ht="21.75" customHeight="1">
      <c r="A91" s="5"/>
      <c r="J91" s="6"/>
      <c r="L91" s="6"/>
    </row>
    <row r="92" spans="1:12" ht="21.75" customHeight="1">
      <c r="A92" s="5"/>
      <c r="J92" s="6"/>
      <c r="L92" s="6"/>
    </row>
    <row r="93" spans="1:12" ht="21.75" customHeight="1">
      <c r="A93" s="5"/>
      <c r="J93" s="6"/>
      <c r="L93" s="6"/>
    </row>
    <row r="94" spans="1:12" ht="21.75" customHeight="1">
      <c r="A94" s="5"/>
      <c r="J94" s="6"/>
      <c r="L94" s="6"/>
    </row>
    <row r="95" spans="1:12" ht="21.75" customHeight="1">
      <c r="A95" s="5"/>
      <c r="J95" s="6"/>
      <c r="L95" s="6"/>
    </row>
    <row r="96" spans="1:12" ht="21.75" customHeight="1">
      <c r="A96" s="5"/>
      <c r="J96" s="6"/>
      <c r="L96" s="6"/>
    </row>
    <row r="97" spans="1:12" ht="21.75" customHeight="1">
      <c r="A97" s="5"/>
      <c r="J97" s="6"/>
      <c r="L97" s="6"/>
    </row>
    <row r="98" spans="1:12" ht="21.75" customHeight="1">
      <c r="A98" s="5"/>
      <c r="J98" s="6"/>
      <c r="L98" s="6"/>
    </row>
    <row r="99" spans="1:12" ht="21.75" customHeight="1">
      <c r="A99" s="5"/>
      <c r="J99" s="6"/>
      <c r="L99" s="6"/>
    </row>
    <row r="100" spans="1:12" ht="21.75" customHeight="1">
      <c r="A100" s="5"/>
      <c r="J100" s="6"/>
      <c r="L100" s="6"/>
    </row>
    <row r="101" spans="1:12" ht="21.75" customHeight="1">
      <c r="A101" s="5"/>
      <c r="J101" s="6"/>
      <c r="L101" s="6"/>
    </row>
    <row r="102" spans="1:12" ht="21.75" customHeight="1">
      <c r="A102" s="5"/>
      <c r="J102" s="6"/>
      <c r="L102" s="6"/>
    </row>
    <row r="103" spans="1:12" ht="21.75" customHeight="1">
      <c r="A103" s="5"/>
      <c r="J103" s="6"/>
      <c r="L103" s="6"/>
    </row>
    <row r="104" spans="1:12" ht="21.75" customHeight="1">
      <c r="A104" s="5"/>
      <c r="J104" s="6"/>
      <c r="L104" s="6"/>
    </row>
    <row r="105" spans="1:12" ht="21.75" customHeight="1">
      <c r="A105" s="5"/>
      <c r="J105" s="6"/>
      <c r="L105" s="6"/>
    </row>
    <row r="106" spans="1:12" ht="21.75" customHeight="1">
      <c r="A106" s="5"/>
      <c r="J106" s="6"/>
      <c r="L106" s="6"/>
    </row>
    <row r="107" spans="1:12" ht="21.75" customHeight="1">
      <c r="A107" s="5"/>
      <c r="J107" s="6"/>
      <c r="L107" s="6"/>
    </row>
    <row r="108" spans="1:12" ht="21.75" customHeight="1">
      <c r="A108" s="5"/>
      <c r="J108" s="6"/>
      <c r="L108" s="6"/>
    </row>
    <row r="109" spans="1:12" ht="21.75" customHeight="1">
      <c r="A109" s="5"/>
      <c r="J109" s="6"/>
      <c r="L109" s="6"/>
    </row>
    <row r="110" spans="1:12" ht="21.75" customHeight="1">
      <c r="A110" s="5"/>
      <c r="J110" s="6"/>
      <c r="L110" s="6"/>
    </row>
    <row r="111" spans="1:12" ht="21.75" customHeight="1">
      <c r="A111" s="5"/>
      <c r="J111" s="6"/>
      <c r="L111" s="6"/>
    </row>
    <row r="112" spans="1:12" ht="21.75" customHeight="1">
      <c r="A112" s="5"/>
      <c r="J112" s="6"/>
      <c r="L112" s="6"/>
    </row>
    <row r="113" spans="1:12" ht="21.75" customHeight="1">
      <c r="A113" s="5"/>
      <c r="J113" s="6"/>
      <c r="L113" s="6"/>
    </row>
    <row r="114" spans="1:12" ht="21.75" customHeight="1">
      <c r="A114" s="5"/>
      <c r="J114" s="6"/>
      <c r="L114" s="6"/>
    </row>
    <row r="115" spans="1:12" ht="21.75" customHeight="1">
      <c r="A115" s="5"/>
      <c r="J115" s="6"/>
      <c r="L115" s="6"/>
    </row>
    <row r="116" spans="1:12" ht="21.75" customHeight="1">
      <c r="A116" s="5"/>
      <c r="J116" s="6"/>
      <c r="L116" s="6"/>
    </row>
    <row r="117" spans="1:12" ht="21.75" customHeight="1">
      <c r="A117" s="5"/>
      <c r="J117" s="6"/>
      <c r="L117" s="6"/>
    </row>
    <row r="118" spans="1:12" ht="21.75" customHeight="1">
      <c r="A118" s="5"/>
      <c r="J118" s="6"/>
      <c r="L118" s="6"/>
    </row>
    <row r="119" spans="1:12" ht="21.75" customHeight="1">
      <c r="A119" s="5"/>
      <c r="J119" s="6"/>
      <c r="L119" s="6"/>
    </row>
    <row r="120" spans="1:12" ht="21.75" customHeight="1">
      <c r="A120" s="5"/>
      <c r="J120" s="6"/>
      <c r="L120" s="6"/>
    </row>
    <row r="121" spans="1:12" ht="21.75" customHeight="1">
      <c r="A121" s="5"/>
      <c r="J121" s="6"/>
      <c r="L121" s="6"/>
    </row>
    <row r="122" spans="1:12" ht="21.75" customHeight="1">
      <c r="A122" s="5"/>
      <c r="J122" s="6"/>
      <c r="L122" s="6"/>
    </row>
    <row r="123" spans="1:12" ht="21.75" customHeight="1">
      <c r="A123" s="5"/>
      <c r="J123" s="6"/>
      <c r="L123" s="6"/>
    </row>
    <row r="124" spans="1:12" ht="21.75" customHeight="1">
      <c r="A124" s="5"/>
      <c r="J124" s="6"/>
      <c r="L124" s="6"/>
    </row>
    <row r="125" spans="1:12" ht="21.75" customHeight="1">
      <c r="A125" s="5"/>
      <c r="J125" s="6"/>
      <c r="L125" s="6"/>
    </row>
    <row r="126" spans="1:12" ht="21.75" customHeight="1">
      <c r="A126" s="5"/>
      <c r="J126" s="6"/>
      <c r="L126" s="6"/>
    </row>
    <row r="127" spans="1:12" ht="21.75" customHeight="1">
      <c r="A127" s="5"/>
      <c r="J127" s="6"/>
      <c r="L127" s="6"/>
    </row>
    <row r="128" spans="1:12" ht="21.75" customHeight="1">
      <c r="A128" s="5"/>
      <c r="J128" s="6"/>
      <c r="L128" s="6"/>
    </row>
    <row r="129" spans="1:12" ht="21.75" customHeight="1">
      <c r="A129" s="5"/>
      <c r="J129" s="6"/>
      <c r="L129" s="6"/>
    </row>
    <row r="130" spans="1:12" ht="21.75" customHeight="1">
      <c r="A130" s="5"/>
      <c r="J130" s="6"/>
      <c r="L130" s="6"/>
    </row>
    <row r="131" spans="1:12" ht="21.75" customHeight="1">
      <c r="A131" s="5"/>
      <c r="J131" s="6"/>
      <c r="L131" s="6"/>
    </row>
    <row r="132" spans="1:12" ht="21.75" customHeight="1">
      <c r="A132" s="5"/>
      <c r="J132" s="6"/>
      <c r="L132" s="6"/>
    </row>
    <row r="133" spans="1:12" ht="21.75" customHeight="1">
      <c r="A133" s="5"/>
      <c r="J133" s="6"/>
      <c r="L133" s="6"/>
    </row>
    <row r="134" spans="1:12" ht="21.75" customHeight="1">
      <c r="A134" s="5"/>
      <c r="J134" s="6"/>
      <c r="L134" s="6"/>
    </row>
    <row r="135" spans="1:12" ht="21.75" customHeight="1">
      <c r="A135" s="5"/>
      <c r="J135" s="6"/>
      <c r="L135" s="6"/>
    </row>
    <row r="136" spans="1:12" ht="21.75" customHeight="1">
      <c r="A136" s="5"/>
      <c r="J136" s="6"/>
      <c r="L136" s="6"/>
    </row>
    <row r="137" spans="1:12" ht="21.75" customHeight="1">
      <c r="A137" s="5"/>
      <c r="J137" s="6"/>
      <c r="L137" s="6"/>
    </row>
    <row r="138" spans="1:12" ht="21.75" customHeight="1">
      <c r="A138" s="5"/>
      <c r="J138" s="6"/>
      <c r="L138" s="6"/>
    </row>
    <row r="139" spans="1:12" ht="21.75" customHeight="1">
      <c r="A139" s="5"/>
      <c r="J139" s="6"/>
      <c r="L139" s="6"/>
    </row>
    <row r="140" spans="1:12" ht="21.75" customHeight="1">
      <c r="A140" s="5"/>
      <c r="J140" s="6"/>
      <c r="L140" s="6"/>
    </row>
    <row r="141" spans="1:12" ht="21.75" customHeight="1">
      <c r="A141" s="5"/>
      <c r="J141" s="6"/>
      <c r="L141" s="6"/>
    </row>
    <row r="142" spans="1:12" ht="21.75" customHeight="1">
      <c r="A142" s="5"/>
      <c r="J142" s="6"/>
      <c r="L142" s="6"/>
    </row>
    <row r="143" spans="1:12" ht="21.75" customHeight="1">
      <c r="A143" s="5"/>
      <c r="J143" s="6"/>
      <c r="L143" s="6"/>
    </row>
    <row r="144" spans="1:12" ht="21.75" customHeight="1">
      <c r="A144" s="5"/>
      <c r="J144" s="6"/>
      <c r="L144" s="6"/>
    </row>
    <row r="145" spans="1:12" ht="21.75" customHeight="1">
      <c r="A145" s="5"/>
      <c r="J145" s="6"/>
      <c r="L145" s="6"/>
    </row>
    <row r="146" spans="1:12" ht="21.75" customHeight="1">
      <c r="A146" s="5"/>
      <c r="J146" s="6"/>
      <c r="L146" s="6"/>
    </row>
    <row r="147" spans="1:12" ht="21.75" customHeight="1">
      <c r="A147" s="5"/>
      <c r="J147" s="6"/>
      <c r="L147" s="6"/>
    </row>
    <row r="148" spans="1:12" ht="21.75" customHeight="1">
      <c r="A148" s="5"/>
      <c r="J148" s="6"/>
      <c r="L148" s="6"/>
    </row>
    <row r="149" spans="1:12" ht="21.75" customHeight="1">
      <c r="A149" s="5"/>
      <c r="J149" s="6"/>
      <c r="L149" s="6"/>
    </row>
    <row r="150" spans="1:12" ht="21.75" customHeight="1">
      <c r="A150" s="5"/>
      <c r="J150" s="6"/>
      <c r="L150" s="6"/>
    </row>
    <row r="151" spans="1:12" ht="21.75" customHeight="1">
      <c r="A151" s="5"/>
      <c r="J151" s="6"/>
      <c r="L151" s="6"/>
    </row>
    <row r="152" spans="1:12" ht="21.75" customHeight="1">
      <c r="A152" s="5"/>
      <c r="J152" s="6"/>
      <c r="L152" s="6"/>
    </row>
    <row r="153" spans="1:12" ht="21.75" customHeight="1">
      <c r="A153" s="5"/>
      <c r="J153" s="6"/>
      <c r="L153" s="6"/>
    </row>
    <row r="154" spans="1:12" ht="21.75" customHeight="1">
      <c r="A154" s="5"/>
      <c r="J154" s="6"/>
      <c r="L154" s="6"/>
    </row>
    <row r="155" spans="1:12" ht="21.75" customHeight="1">
      <c r="A155" s="5"/>
      <c r="J155" s="6"/>
      <c r="L155" s="6"/>
    </row>
    <row r="156" spans="1:12" ht="21.75" customHeight="1">
      <c r="A156" s="5"/>
      <c r="J156" s="6"/>
      <c r="L156" s="6"/>
    </row>
    <row r="157" spans="1:12" ht="21.75" customHeight="1">
      <c r="A157" s="5"/>
      <c r="J157" s="6"/>
      <c r="L157" s="6"/>
    </row>
    <row r="158" spans="1:12" ht="21.75" customHeight="1">
      <c r="A158" s="5"/>
      <c r="J158" s="6"/>
      <c r="L158" s="6"/>
    </row>
    <row r="159" spans="1:12" ht="21.75" customHeight="1">
      <c r="A159" s="5"/>
      <c r="J159" s="6"/>
      <c r="L159" s="6"/>
    </row>
    <row r="160" spans="1:12" ht="21.75" customHeight="1">
      <c r="A160" s="5"/>
      <c r="J160" s="6"/>
      <c r="L160" s="6"/>
    </row>
    <row r="161" spans="1:12" ht="21.75" customHeight="1">
      <c r="A161" s="5"/>
      <c r="J161" s="6"/>
      <c r="L161" s="6"/>
    </row>
    <row r="162" spans="1:12" ht="21.75" customHeight="1">
      <c r="A162" s="5"/>
      <c r="J162" s="6"/>
      <c r="L162" s="6"/>
    </row>
    <row r="163" spans="1:12" ht="21.75" customHeight="1">
      <c r="A163" s="5"/>
      <c r="J163" s="6"/>
      <c r="L163" s="6"/>
    </row>
    <row r="164" spans="1:12" ht="21.75" customHeight="1">
      <c r="A164" s="5"/>
      <c r="J164" s="6"/>
      <c r="L164" s="6"/>
    </row>
    <row r="165" spans="1:12" ht="21.75" customHeight="1">
      <c r="A165" s="5"/>
      <c r="J165" s="6"/>
      <c r="L165" s="6"/>
    </row>
    <row r="166" spans="1:12" ht="21.75" customHeight="1">
      <c r="A166" s="5"/>
      <c r="J166" s="6"/>
      <c r="L166" s="6"/>
    </row>
    <row r="167" spans="1:12" ht="21.75" customHeight="1">
      <c r="A167" s="5"/>
      <c r="J167" s="6"/>
      <c r="L167" s="6"/>
    </row>
    <row r="168" spans="1:12" ht="21.75" customHeight="1">
      <c r="A168" s="5"/>
      <c r="J168" s="6"/>
      <c r="L168" s="6"/>
    </row>
    <row r="169" spans="1:12" ht="21.75" customHeight="1">
      <c r="A169" s="5"/>
      <c r="J169" s="6"/>
      <c r="L169" s="6"/>
    </row>
    <row r="170" spans="1:12" ht="21.75" customHeight="1">
      <c r="A170" s="5"/>
      <c r="J170" s="6"/>
      <c r="L170" s="6"/>
    </row>
    <row r="171" spans="1:12" ht="21.75" customHeight="1">
      <c r="A171" s="5"/>
      <c r="J171" s="6"/>
      <c r="L171" s="6"/>
    </row>
    <row r="172" spans="1:12" ht="21.75" customHeight="1">
      <c r="A172" s="5"/>
      <c r="J172" s="6"/>
      <c r="L172" s="6"/>
    </row>
    <row r="173" spans="1:12" ht="21.75" customHeight="1">
      <c r="A173" s="5"/>
      <c r="J173" s="6"/>
      <c r="L173" s="6"/>
    </row>
    <row r="174" spans="1:12" ht="21.75" customHeight="1">
      <c r="A174" s="5"/>
      <c r="J174" s="6"/>
      <c r="L174" s="6"/>
    </row>
    <row r="175" spans="1:12" ht="21.75" customHeight="1">
      <c r="A175" s="5"/>
      <c r="J175" s="6"/>
      <c r="L175" s="6"/>
    </row>
    <row r="176" spans="1:12" ht="21.75" customHeight="1">
      <c r="A176" s="5"/>
      <c r="J176" s="6"/>
      <c r="L176" s="6"/>
    </row>
    <row r="177" spans="1:12" ht="21.75" customHeight="1">
      <c r="A177" s="5"/>
      <c r="J177" s="6"/>
      <c r="L177" s="6"/>
    </row>
    <row r="178" spans="1:12" ht="21.75" customHeight="1">
      <c r="A178" s="5"/>
      <c r="J178" s="6"/>
      <c r="L178" s="6"/>
    </row>
    <row r="179" spans="1:12" ht="21.75" customHeight="1">
      <c r="A179" s="5"/>
      <c r="J179" s="6"/>
      <c r="L179" s="6"/>
    </row>
    <row r="180" spans="1:12" ht="21.75" customHeight="1">
      <c r="A180" s="5"/>
      <c r="J180" s="6"/>
      <c r="L180" s="6"/>
    </row>
    <row r="181" spans="1:12" ht="21.75" customHeight="1">
      <c r="A181" s="5"/>
      <c r="J181" s="6"/>
      <c r="L181" s="6"/>
    </row>
    <row r="182" spans="1:12" ht="21.75" customHeight="1">
      <c r="A182" s="5"/>
      <c r="J182" s="6"/>
      <c r="L182" s="6"/>
    </row>
    <row r="183" spans="1:12" ht="21.75" customHeight="1">
      <c r="A183" s="5"/>
      <c r="J183" s="6"/>
      <c r="L183" s="6"/>
    </row>
    <row r="184" spans="1:12" ht="21.75" customHeight="1">
      <c r="A184" s="5"/>
      <c r="J184" s="6"/>
      <c r="L184" s="6"/>
    </row>
    <row r="185" spans="1:12" ht="21.75" customHeight="1">
      <c r="A185" s="5"/>
      <c r="J185" s="6"/>
      <c r="L185" s="6"/>
    </row>
    <row r="186" spans="1:12" ht="21.75" customHeight="1">
      <c r="A186" s="5"/>
      <c r="J186" s="6"/>
      <c r="L186" s="6"/>
    </row>
    <row r="187" ht="21.75" customHeight="1">
      <c r="L187" s="6"/>
    </row>
    <row r="188" ht="21.75" customHeight="1">
      <c r="L188" s="6"/>
    </row>
    <row r="189" ht="21.75" customHeight="1">
      <c r="L189" s="6"/>
    </row>
    <row r="190" ht="21.75" customHeight="1">
      <c r="L190" s="6"/>
    </row>
    <row r="191" ht="21.75" customHeight="1">
      <c r="L191" s="6"/>
    </row>
    <row r="192" ht="21.75" customHeight="1">
      <c r="L192" s="6"/>
    </row>
    <row r="251" spans="13:256" ht="18.75"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</row>
    <row r="254" spans="1:256" s="29" customFormat="1" ht="18.75">
      <c r="A254" s="6"/>
      <c r="B254" s="6"/>
      <c r="C254" s="6"/>
      <c r="D254" s="6"/>
      <c r="E254" s="6"/>
      <c r="F254" s="6"/>
      <c r="G254" s="6"/>
      <c r="H254" s="6"/>
      <c r="I254" s="6"/>
      <c r="J254" s="24"/>
      <c r="K254" s="6"/>
      <c r="L254" s="5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</sheetData>
  <sheetProtection/>
  <mergeCells count="37">
    <mergeCell ref="A28:I28"/>
    <mergeCell ref="J28:K28"/>
    <mergeCell ref="A29:I29"/>
    <mergeCell ref="J29:K29"/>
    <mergeCell ref="A30:A31"/>
    <mergeCell ref="B30:B31"/>
    <mergeCell ref="C30:C31"/>
    <mergeCell ref="D30:D31"/>
    <mergeCell ref="E30:F30"/>
    <mergeCell ref="G30:H30"/>
    <mergeCell ref="I30:I31"/>
    <mergeCell ref="J30:K31"/>
    <mergeCell ref="I6:I7"/>
    <mergeCell ref="J6:K7"/>
    <mergeCell ref="B25:I25"/>
    <mergeCell ref="J25:K25"/>
    <mergeCell ref="A26:I26"/>
    <mergeCell ref="J26:K26"/>
    <mergeCell ref="A27:I27"/>
    <mergeCell ref="J27:K27"/>
    <mergeCell ref="J5:K5"/>
    <mergeCell ref="A6:A7"/>
    <mergeCell ref="B6:B7"/>
    <mergeCell ref="C6:C7"/>
    <mergeCell ref="D6:D7"/>
    <mergeCell ref="E6:F6"/>
    <mergeCell ref="G6:H6"/>
    <mergeCell ref="J35:K35"/>
    <mergeCell ref="B1:I1"/>
    <mergeCell ref="J1:K1"/>
    <mergeCell ref="A2:I2"/>
    <mergeCell ref="J2:K2"/>
    <mergeCell ref="A3:I3"/>
    <mergeCell ref="J3:K3"/>
    <mergeCell ref="A4:I4"/>
    <mergeCell ref="J4:K4"/>
    <mergeCell ref="A5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6"/>
  <sheetViews>
    <sheetView view="pageBreakPreview" zoomScaleSheetLayoutView="100" zoomScalePageLayoutView="0" workbookViewId="0" topLeftCell="A121">
      <selection activeCell="I137" sqref="I137"/>
    </sheetView>
  </sheetViews>
  <sheetFormatPr defaultColWidth="9.00390625" defaultRowHeight="24"/>
  <cols>
    <col min="1" max="1" width="4.875" style="6" customWidth="1"/>
    <col min="2" max="2" width="45.875" style="6" customWidth="1"/>
    <col min="3" max="3" width="7.125" style="6" customWidth="1"/>
    <col min="4" max="4" width="5.625" style="6" customWidth="1"/>
    <col min="5" max="5" width="9.75390625" style="6" customWidth="1"/>
    <col min="6" max="6" width="11.00390625" style="6" customWidth="1"/>
    <col min="7" max="7" width="9.75390625" style="6" customWidth="1"/>
    <col min="8" max="8" width="11.00390625" style="6" customWidth="1"/>
    <col min="9" max="9" width="13.00390625" style="6" customWidth="1"/>
    <col min="10" max="10" width="7.50390625" style="24" customWidth="1"/>
    <col min="11" max="11" width="8.00390625" style="6" customWidth="1"/>
    <col min="12" max="12" width="13.75390625" style="5" customWidth="1"/>
    <col min="13" max="16384" width="9.00390625" style="6" customWidth="1"/>
  </cols>
  <sheetData>
    <row r="1" spans="1:12" ht="26.25">
      <c r="A1" s="4" t="s">
        <v>11</v>
      </c>
      <c r="B1" s="503" t="s">
        <v>12</v>
      </c>
      <c r="C1" s="503"/>
      <c r="D1" s="503"/>
      <c r="E1" s="503"/>
      <c r="F1" s="503"/>
      <c r="G1" s="503"/>
      <c r="H1" s="503"/>
      <c r="I1" s="503"/>
      <c r="J1" s="504"/>
      <c r="K1" s="504"/>
      <c r="L1" s="6"/>
    </row>
    <row r="2" spans="1:12" ht="21.75" customHeight="1">
      <c r="A2" s="492" t="s">
        <v>202</v>
      </c>
      <c r="B2" s="492"/>
      <c r="C2" s="492"/>
      <c r="D2" s="492"/>
      <c r="E2" s="492"/>
      <c r="F2" s="492"/>
      <c r="G2" s="492"/>
      <c r="H2" s="492"/>
      <c r="I2" s="492"/>
      <c r="J2" s="493"/>
      <c r="K2" s="493"/>
      <c r="L2" s="6"/>
    </row>
    <row r="3" spans="1:12" ht="21.75" customHeight="1">
      <c r="A3" s="492" t="s">
        <v>196</v>
      </c>
      <c r="B3" s="492"/>
      <c r="C3" s="492"/>
      <c r="D3" s="492"/>
      <c r="E3" s="492"/>
      <c r="F3" s="492"/>
      <c r="G3" s="492"/>
      <c r="H3" s="492"/>
      <c r="I3" s="492"/>
      <c r="J3" s="493"/>
      <c r="K3" s="493"/>
      <c r="L3" s="6"/>
    </row>
    <row r="4" spans="1:12" ht="21.75" customHeight="1">
      <c r="A4" s="492" t="s">
        <v>105</v>
      </c>
      <c r="B4" s="492"/>
      <c r="C4" s="492"/>
      <c r="D4" s="492"/>
      <c r="E4" s="492"/>
      <c r="F4" s="492"/>
      <c r="G4" s="492"/>
      <c r="H4" s="492"/>
      <c r="I4" s="492"/>
      <c r="J4" s="493"/>
      <c r="K4" s="493"/>
      <c r="L4" s="6"/>
    </row>
    <row r="5" spans="1:12" ht="21.75" customHeight="1">
      <c r="A5" s="501" t="s">
        <v>247</v>
      </c>
      <c r="B5" s="501"/>
      <c r="C5" s="501"/>
      <c r="D5" s="501"/>
      <c r="E5" s="501"/>
      <c r="F5" s="501"/>
      <c r="G5" s="501"/>
      <c r="H5" s="501"/>
      <c r="I5" s="501"/>
      <c r="J5" s="502" t="s">
        <v>222</v>
      </c>
      <c r="K5" s="502"/>
      <c r="L5" s="6"/>
    </row>
    <row r="6" spans="1:12" ht="21.75" customHeight="1">
      <c r="A6" s="522" t="s">
        <v>11</v>
      </c>
      <c r="B6" s="524" t="s">
        <v>0</v>
      </c>
      <c r="C6" s="524" t="s">
        <v>2</v>
      </c>
      <c r="D6" s="524" t="s">
        <v>3</v>
      </c>
      <c r="E6" s="521" t="s">
        <v>4</v>
      </c>
      <c r="F6" s="521"/>
      <c r="G6" s="521" t="s">
        <v>5</v>
      </c>
      <c r="H6" s="521"/>
      <c r="I6" s="524" t="s">
        <v>14</v>
      </c>
      <c r="J6" s="514" t="s">
        <v>1</v>
      </c>
      <c r="K6" s="515"/>
      <c r="L6" s="6"/>
    </row>
    <row r="7" spans="1:12" ht="21.75" customHeight="1">
      <c r="A7" s="523"/>
      <c r="B7" s="525"/>
      <c r="C7" s="525"/>
      <c r="D7" s="525"/>
      <c r="E7" s="311" t="s">
        <v>15</v>
      </c>
      <c r="F7" s="311" t="s">
        <v>16</v>
      </c>
      <c r="G7" s="311" t="s">
        <v>15</v>
      </c>
      <c r="H7" s="311" t="s">
        <v>16</v>
      </c>
      <c r="I7" s="525"/>
      <c r="J7" s="516"/>
      <c r="K7" s="517"/>
      <c r="L7" s="6"/>
    </row>
    <row r="8" spans="1:12" ht="21.75" customHeight="1">
      <c r="A8" s="312">
        <v>3</v>
      </c>
      <c r="B8" s="77" t="s">
        <v>17</v>
      </c>
      <c r="C8" s="9"/>
      <c r="D8" s="10"/>
      <c r="E8" s="9"/>
      <c r="F8" s="11"/>
      <c r="G8" s="12"/>
      <c r="H8" s="11"/>
      <c r="I8" s="11"/>
      <c r="J8" s="39"/>
      <c r="K8" s="156"/>
      <c r="L8" s="6"/>
    </row>
    <row r="9" spans="1:12" ht="21.75" customHeight="1">
      <c r="A9" s="313">
        <v>3.1</v>
      </c>
      <c r="B9" s="314" t="s">
        <v>86</v>
      </c>
      <c r="C9" s="315"/>
      <c r="D9" s="316"/>
      <c r="E9" s="13"/>
      <c r="F9" s="13"/>
      <c r="G9" s="121"/>
      <c r="H9" s="13"/>
      <c r="I9" s="13"/>
      <c r="J9" s="32"/>
      <c r="K9" s="49"/>
      <c r="L9" s="6"/>
    </row>
    <row r="10" spans="1:12" ht="21.75" customHeight="1">
      <c r="A10" s="317">
        <v>1</v>
      </c>
      <c r="B10" s="160" t="s">
        <v>86</v>
      </c>
      <c r="C10" s="17">
        <v>1</v>
      </c>
      <c r="D10" s="15" t="s">
        <v>21</v>
      </c>
      <c r="E10" s="42">
        <v>50000</v>
      </c>
      <c r="F10" s="13">
        <f aca="true" t="shared" si="0" ref="F10:F15">C10*E10</f>
        <v>50000</v>
      </c>
      <c r="G10" s="42">
        <v>12000</v>
      </c>
      <c r="H10" s="13">
        <f aca="true" t="shared" si="1" ref="H10:H15">C10*G10</f>
        <v>12000</v>
      </c>
      <c r="I10" s="13">
        <f aca="true" t="shared" si="2" ref="I10:I15">F10+H10</f>
        <v>62000</v>
      </c>
      <c r="J10" s="124"/>
      <c r="K10" s="283"/>
      <c r="L10" s="6"/>
    </row>
    <row r="11" spans="1:12" ht="21.75" customHeight="1">
      <c r="A11" s="317"/>
      <c r="B11" s="160" t="s">
        <v>56</v>
      </c>
      <c r="C11" s="17"/>
      <c r="D11" s="15"/>
      <c r="E11" s="17"/>
      <c r="F11" s="13">
        <f t="shared" si="0"/>
        <v>0</v>
      </c>
      <c r="G11" s="17"/>
      <c r="H11" s="13">
        <f t="shared" si="1"/>
        <v>0</v>
      </c>
      <c r="I11" s="13">
        <f t="shared" si="2"/>
        <v>0</v>
      </c>
      <c r="J11" s="124"/>
      <c r="K11" s="283"/>
      <c r="L11" s="6"/>
    </row>
    <row r="12" spans="1:12" ht="21.75" customHeight="1">
      <c r="A12" s="317">
        <v>2</v>
      </c>
      <c r="B12" s="160" t="s">
        <v>22</v>
      </c>
      <c r="C12" s="17">
        <v>1</v>
      </c>
      <c r="D12" s="15" t="s">
        <v>87</v>
      </c>
      <c r="E12" s="17">
        <v>150000</v>
      </c>
      <c r="F12" s="13">
        <f t="shared" si="0"/>
        <v>150000</v>
      </c>
      <c r="G12" s="17">
        <v>0</v>
      </c>
      <c r="H12" s="13">
        <f t="shared" si="1"/>
        <v>0</v>
      </c>
      <c r="I12" s="13">
        <f t="shared" si="2"/>
        <v>150000</v>
      </c>
      <c r="J12" s="124"/>
      <c r="K12" s="283"/>
      <c r="L12" s="6"/>
    </row>
    <row r="13" spans="1:12" ht="21.75" customHeight="1">
      <c r="A13" s="317">
        <v>3</v>
      </c>
      <c r="B13" s="318" t="s">
        <v>23</v>
      </c>
      <c r="C13" s="17">
        <v>1</v>
      </c>
      <c r="D13" s="319" t="s">
        <v>88</v>
      </c>
      <c r="E13" s="320">
        <v>100000</v>
      </c>
      <c r="F13" s="13">
        <f t="shared" si="0"/>
        <v>100000</v>
      </c>
      <c r="G13" s="17">
        <v>0</v>
      </c>
      <c r="H13" s="13">
        <f t="shared" si="1"/>
        <v>0</v>
      </c>
      <c r="I13" s="13">
        <f t="shared" si="2"/>
        <v>100000</v>
      </c>
      <c r="J13" s="124"/>
      <c r="K13" s="283"/>
      <c r="L13" s="6"/>
    </row>
    <row r="14" spans="1:12" ht="21.75" customHeight="1">
      <c r="A14" s="317">
        <v>4</v>
      </c>
      <c r="B14" s="321" t="s">
        <v>24</v>
      </c>
      <c r="C14" s="17">
        <v>1</v>
      </c>
      <c r="D14" s="322" t="s">
        <v>21</v>
      </c>
      <c r="E14" s="323"/>
      <c r="F14" s="13">
        <f t="shared" si="0"/>
        <v>0</v>
      </c>
      <c r="G14" s="17">
        <v>30000</v>
      </c>
      <c r="H14" s="13">
        <f t="shared" si="1"/>
        <v>30000</v>
      </c>
      <c r="I14" s="13">
        <f t="shared" si="2"/>
        <v>30000</v>
      </c>
      <c r="J14" s="124"/>
      <c r="K14" s="283"/>
      <c r="L14" s="6"/>
    </row>
    <row r="15" spans="1:12" ht="21.75" customHeight="1">
      <c r="A15" s="317">
        <v>5</v>
      </c>
      <c r="B15" s="160" t="s">
        <v>89</v>
      </c>
      <c r="C15" s="17">
        <v>1</v>
      </c>
      <c r="D15" s="15" t="s">
        <v>6</v>
      </c>
      <c r="E15" s="17">
        <v>15000</v>
      </c>
      <c r="F15" s="13">
        <f t="shared" si="0"/>
        <v>15000</v>
      </c>
      <c r="G15" s="17">
        <v>9640</v>
      </c>
      <c r="H15" s="13">
        <f t="shared" si="1"/>
        <v>9640</v>
      </c>
      <c r="I15" s="13">
        <f t="shared" si="2"/>
        <v>24640</v>
      </c>
      <c r="J15" s="124"/>
      <c r="K15" s="283"/>
      <c r="L15" s="6"/>
    </row>
    <row r="16" spans="1:12" ht="21.75" customHeight="1">
      <c r="A16" s="317"/>
      <c r="B16" s="160"/>
      <c r="C16" s="17"/>
      <c r="D16" s="15"/>
      <c r="E16" s="17"/>
      <c r="F16" s="13"/>
      <c r="G16" s="17"/>
      <c r="H16" s="13"/>
      <c r="I16" s="13"/>
      <c r="J16" s="124"/>
      <c r="K16" s="157"/>
      <c r="L16" s="6"/>
    </row>
    <row r="17" spans="1:12" ht="21.75" customHeight="1">
      <c r="A17" s="317"/>
      <c r="B17" s="160"/>
      <c r="C17" s="17"/>
      <c r="D17" s="15"/>
      <c r="E17" s="17"/>
      <c r="F17" s="13"/>
      <c r="G17" s="17"/>
      <c r="H17" s="13"/>
      <c r="I17" s="13"/>
      <c r="J17" s="124"/>
      <c r="K17" s="157"/>
      <c r="L17" s="6"/>
    </row>
    <row r="18" spans="1:12" ht="21.75" customHeight="1">
      <c r="A18" s="324"/>
      <c r="B18" s="160"/>
      <c r="C18" s="17"/>
      <c r="D18" s="15"/>
      <c r="E18" s="17"/>
      <c r="F18" s="13"/>
      <c r="G18" s="17"/>
      <c r="H18" s="13"/>
      <c r="I18" s="13"/>
      <c r="J18" s="124"/>
      <c r="K18" s="157"/>
      <c r="L18" s="6"/>
    </row>
    <row r="19" spans="1:12" ht="21.75" customHeight="1">
      <c r="A19" s="325"/>
      <c r="B19" s="160"/>
      <c r="C19" s="17"/>
      <c r="D19" s="15"/>
      <c r="E19" s="17"/>
      <c r="F19" s="194"/>
      <c r="G19" s="17"/>
      <c r="H19" s="13"/>
      <c r="I19" s="13"/>
      <c r="J19" s="125"/>
      <c r="K19" s="48"/>
      <c r="L19" s="6"/>
    </row>
    <row r="20" spans="1:12" ht="21.75" customHeight="1">
      <c r="A20" s="325"/>
      <c r="B20" s="160"/>
      <c r="C20" s="17"/>
      <c r="D20" s="15"/>
      <c r="E20" s="17"/>
      <c r="F20" s="13"/>
      <c r="G20" s="17"/>
      <c r="H20" s="13"/>
      <c r="I20" s="13"/>
      <c r="J20" s="46"/>
      <c r="K20" s="48"/>
      <c r="L20" s="6"/>
    </row>
    <row r="21" spans="1:12" ht="21.75" customHeight="1">
      <c r="A21" s="325"/>
      <c r="B21" s="160"/>
      <c r="C21" s="17"/>
      <c r="D21" s="15"/>
      <c r="E21" s="17"/>
      <c r="F21" s="13"/>
      <c r="G21" s="17"/>
      <c r="H21" s="13"/>
      <c r="I21" s="13"/>
      <c r="J21" s="46"/>
      <c r="K21" s="48"/>
      <c r="L21" s="6"/>
    </row>
    <row r="22" spans="1:12" ht="21.75" customHeight="1">
      <c r="A22" s="325"/>
      <c r="B22" s="326"/>
      <c r="C22" s="20"/>
      <c r="D22" s="18"/>
      <c r="E22" s="20"/>
      <c r="F22" s="19"/>
      <c r="G22" s="20"/>
      <c r="H22" s="19"/>
      <c r="I22" s="19"/>
      <c r="J22" s="46"/>
      <c r="K22" s="48"/>
      <c r="L22" s="6"/>
    </row>
    <row r="23" spans="1:12" ht="21.75" customHeight="1">
      <c r="A23" s="327"/>
      <c r="B23" s="328"/>
      <c r="C23" s="329"/>
      <c r="D23" s="330"/>
      <c r="E23" s="122"/>
      <c r="F23" s="19"/>
      <c r="G23" s="123"/>
      <c r="H23" s="19"/>
      <c r="I23" s="19"/>
      <c r="J23" s="101"/>
      <c r="K23" s="102"/>
      <c r="L23" s="6"/>
    </row>
    <row r="24" spans="1:12" ht="21.75" customHeight="1">
      <c r="A24" s="331"/>
      <c r="B24" s="332" t="s">
        <v>90</v>
      </c>
      <c r="C24" s="333"/>
      <c r="D24" s="333"/>
      <c r="E24" s="333"/>
      <c r="F24" s="333"/>
      <c r="G24" s="333"/>
      <c r="H24" s="333"/>
      <c r="I24" s="334">
        <f>SUM(I10:I23)</f>
        <v>366640</v>
      </c>
      <c r="J24" s="103"/>
      <c r="K24" s="104"/>
      <c r="L24" s="6"/>
    </row>
    <row r="25" spans="1:12" ht="26.25">
      <c r="A25" s="4" t="s">
        <v>11</v>
      </c>
      <c r="B25" s="503" t="s">
        <v>12</v>
      </c>
      <c r="C25" s="503"/>
      <c r="D25" s="503"/>
      <c r="E25" s="503"/>
      <c r="F25" s="503"/>
      <c r="G25" s="503"/>
      <c r="H25" s="503"/>
      <c r="I25" s="503"/>
      <c r="J25" s="527"/>
      <c r="K25" s="527"/>
      <c r="L25" s="6"/>
    </row>
    <row r="26" spans="1:12" ht="21.75" customHeight="1">
      <c r="A26" s="492" t="s">
        <v>202</v>
      </c>
      <c r="B26" s="492"/>
      <c r="C26" s="492"/>
      <c r="D26" s="492"/>
      <c r="E26" s="492"/>
      <c r="F26" s="492"/>
      <c r="G26" s="492"/>
      <c r="H26" s="492"/>
      <c r="I26" s="492"/>
      <c r="J26" s="493"/>
      <c r="K26" s="493"/>
      <c r="L26" s="6"/>
    </row>
    <row r="27" spans="1:12" ht="21.75" customHeight="1">
      <c r="A27" s="492" t="s">
        <v>196</v>
      </c>
      <c r="B27" s="492"/>
      <c r="C27" s="492"/>
      <c r="D27" s="492"/>
      <c r="E27" s="492"/>
      <c r="F27" s="492"/>
      <c r="G27" s="492"/>
      <c r="H27" s="492"/>
      <c r="I27" s="492"/>
      <c r="J27" s="493"/>
      <c r="K27" s="493"/>
      <c r="L27" s="6"/>
    </row>
    <row r="28" spans="1:12" ht="21.75" customHeight="1">
      <c r="A28" s="492" t="s">
        <v>105</v>
      </c>
      <c r="B28" s="492"/>
      <c r="C28" s="492"/>
      <c r="D28" s="492"/>
      <c r="E28" s="492"/>
      <c r="F28" s="492"/>
      <c r="G28" s="492"/>
      <c r="H28" s="492"/>
      <c r="I28" s="492"/>
      <c r="J28" s="493"/>
      <c r="K28" s="493"/>
      <c r="L28" s="6"/>
    </row>
    <row r="29" spans="1:12" ht="21.75" customHeight="1">
      <c r="A29" s="501" t="s">
        <v>247</v>
      </c>
      <c r="B29" s="501"/>
      <c r="C29" s="501"/>
      <c r="D29" s="501"/>
      <c r="E29" s="501"/>
      <c r="F29" s="501"/>
      <c r="G29" s="501"/>
      <c r="H29" s="501"/>
      <c r="I29" s="501"/>
      <c r="J29" s="518" t="s">
        <v>223</v>
      </c>
      <c r="K29" s="518"/>
      <c r="L29" s="6"/>
    </row>
    <row r="30" spans="1:12" ht="21.75" customHeight="1">
      <c r="A30" s="500" t="s">
        <v>11</v>
      </c>
      <c r="B30" s="500" t="s">
        <v>0</v>
      </c>
      <c r="C30" s="500" t="s">
        <v>2</v>
      </c>
      <c r="D30" s="500" t="s">
        <v>3</v>
      </c>
      <c r="E30" s="519" t="s">
        <v>4</v>
      </c>
      <c r="F30" s="520"/>
      <c r="G30" s="519" t="s">
        <v>5</v>
      </c>
      <c r="H30" s="520"/>
      <c r="I30" s="500" t="s">
        <v>14</v>
      </c>
      <c r="J30" s="496" t="s">
        <v>1</v>
      </c>
      <c r="K30" s="497"/>
      <c r="L30" s="6"/>
    </row>
    <row r="31" spans="1:12" ht="21.75" customHeight="1">
      <c r="A31" s="526"/>
      <c r="B31" s="526"/>
      <c r="C31" s="526"/>
      <c r="D31" s="526"/>
      <c r="E31" s="7" t="s">
        <v>15</v>
      </c>
      <c r="F31" s="7" t="s">
        <v>16</v>
      </c>
      <c r="G31" s="7" t="s">
        <v>15</v>
      </c>
      <c r="H31" s="7" t="s">
        <v>16</v>
      </c>
      <c r="I31" s="526"/>
      <c r="J31" s="498"/>
      <c r="K31" s="499"/>
      <c r="L31" s="6"/>
    </row>
    <row r="32" spans="1:12" ht="21.75" customHeight="1">
      <c r="A32" s="335">
        <v>3.2</v>
      </c>
      <c r="B32" s="126" t="s">
        <v>93</v>
      </c>
      <c r="C32" s="93"/>
      <c r="D32" s="62"/>
      <c r="E32" s="93"/>
      <c r="F32" s="94"/>
      <c r="G32" s="336"/>
      <c r="H32" s="94"/>
      <c r="I32" s="94"/>
      <c r="J32" s="37"/>
      <c r="K32" s="31"/>
      <c r="L32" s="6"/>
    </row>
    <row r="33" spans="1:12" ht="21.75" customHeight="1">
      <c r="A33" s="14">
        <v>1</v>
      </c>
      <c r="B33" s="160" t="s">
        <v>57</v>
      </c>
      <c r="C33" s="17">
        <v>2</v>
      </c>
      <c r="D33" s="15" t="s">
        <v>25</v>
      </c>
      <c r="E33" s="17">
        <v>4607</v>
      </c>
      <c r="F33" s="13">
        <f aca="true" t="shared" si="3" ref="F33:F46">C33*E33</f>
        <v>9214</v>
      </c>
      <c r="G33" s="17">
        <v>1000</v>
      </c>
      <c r="H33" s="13">
        <f>C33*G33</f>
        <v>2000</v>
      </c>
      <c r="I33" s="13">
        <f>F33+H33</f>
        <v>11214</v>
      </c>
      <c r="J33" s="124"/>
      <c r="K33" s="284"/>
      <c r="L33" s="6"/>
    </row>
    <row r="34" spans="1:12" ht="21.75" customHeight="1">
      <c r="A34" s="14">
        <v>2</v>
      </c>
      <c r="B34" s="160" t="s">
        <v>41</v>
      </c>
      <c r="C34" s="17">
        <v>1</v>
      </c>
      <c r="D34" s="15" t="s">
        <v>25</v>
      </c>
      <c r="E34" s="17">
        <v>5457</v>
      </c>
      <c r="F34" s="13">
        <f t="shared" si="3"/>
        <v>5457</v>
      </c>
      <c r="G34" s="17">
        <v>1000</v>
      </c>
      <c r="H34" s="13">
        <f aca="true" t="shared" si="4" ref="H34:H46">C34*G34</f>
        <v>1000</v>
      </c>
      <c r="I34" s="13">
        <f aca="true" t="shared" si="5" ref="I34:I46">F34+H34</f>
        <v>6457</v>
      </c>
      <c r="J34" s="124"/>
      <c r="K34" s="284"/>
      <c r="L34" s="6"/>
    </row>
    <row r="35" spans="1:12" ht="21.75" customHeight="1">
      <c r="A35" s="14">
        <v>3</v>
      </c>
      <c r="B35" s="160" t="s">
        <v>58</v>
      </c>
      <c r="C35" s="17">
        <v>3</v>
      </c>
      <c r="D35" s="15" t="s">
        <v>25</v>
      </c>
      <c r="E35" s="17">
        <v>5859</v>
      </c>
      <c r="F35" s="13">
        <f t="shared" si="3"/>
        <v>17577</v>
      </c>
      <c r="G35" s="17">
        <v>1500</v>
      </c>
      <c r="H35" s="13">
        <f t="shared" si="4"/>
        <v>4500</v>
      </c>
      <c r="I35" s="13">
        <f t="shared" si="5"/>
        <v>22077</v>
      </c>
      <c r="J35" s="124"/>
      <c r="K35" s="284"/>
      <c r="L35" s="6"/>
    </row>
    <row r="36" spans="1:12" ht="21.75" customHeight="1">
      <c r="A36" s="14">
        <v>4</v>
      </c>
      <c r="B36" s="160" t="s">
        <v>59</v>
      </c>
      <c r="C36" s="17">
        <v>1</v>
      </c>
      <c r="D36" s="15" t="s">
        <v>9</v>
      </c>
      <c r="E36" s="17">
        <v>7156</v>
      </c>
      <c r="F36" s="13">
        <f t="shared" si="3"/>
        <v>7156</v>
      </c>
      <c r="G36" s="17">
        <v>1500</v>
      </c>
      <c r="H36" s="13">
        <f t="shared" si="4"/>
        <v>1500</v>
      </c>
      <c r="I36" s="13">
        <f t="shared" si="5"/>
        <v>8656</v>
      </c>
      <c r="J36" s="124"/>
      <c r="K36" s="284"/>
      <c r="L36" s="6"/>
    </row>
    <row r="37" spans="1:12" ht="21.75" customHeight="1">
      <c r="A37" s="14">
        <v>5</v>
      </c>
      <c r="B37" s="160" t="s">
        <v>60</v>
      </c>
      <c r="C37" s="17">
        <v>2</v>
      </c>
      <c r="D37" s="15" t="s">
        <v>9</v>
      </c>
      <c r="E37" s="17">
        <v>2359</v>
      </c>
      <c r="F37" s="13">
        <f t="shared" si="3"/>
        <v>4718</v>
      </c>
      <c r="G37" s="17"/>
      <c r="H37" s="13">
        <f t="shared" si="4"/>
        <v>0</v>
      </c>
      <c r="I37" s="13">
        <f t="shared" si="5"/>
        <v>4718</v>
      </c>
      <c r="J37" s="124"/>
      <c r="K37" s="284"/>
      <c r="L37" s="6"/>
    </row>
    <row r="38" spans="1:12" ht="21.75" customHeight="1">
      <c r="A38" s="14">
        <v>6</v>
      </c>
      <c r="B38" s="160" t="s">
        <v>61</v>
      </c>
      <c r="C38" s="17">
        <v>1</v>
      </c>
      <c r="D38" s="15" t="s">
        <v>9</v>
      </c>
      <c r="E38" s="17">
        <v>2406</v>
      </c>
      <c r="F38" s="13">
        <f t="shared" si="3"/>
        <v>2406</v>
      </c>
      <c r="G38" s="17"/>
      <c r="H38" s="13">
        <f t="shared" si="4"/>
        <v>0</v>
      </c>
      <c r="I38" s="13">
        <f t="shared" si="5"/>
        <v>2406</v>
      </c>
      <c r="J38" s="124"/>
      <c r="K38" s="284"/>
      <c r="L38" s="6"/>
    </row>
    <row r="39" spans="1:12" ht="21.75" customHeight="1">
      <c r="A39" s="14">
        <v>7</v>
      </c>
      <c r="B39" s="160" t="s">
        <v>62</v>
      </c>
      <c r="C39" s="17">
        <v>4</v>
      </c>
      <c r="D39" s="15" t="s">
        <v>9</v>
      </c>
      <c r="E39" s="17">
        <v>2504</v>
      </c>
      <c r="F39" s="13">
        <f t="shared" si="3"/>
        <v>10016</v>
      </c>
      <c r="G39" s="17"/>
      <c r="H39" s="13">
        <f t="shared" si="4"/>
        <v>0</v>
      </c>
      <c r="I39" s="13">
        <f t="shared" si="5"/>
        <v>10016</v>
      </c>
      <c r="J39" s="124"/>
      <c r="K39" s="284"/>
      <c r="L39" s="6"/>
    </row>
    <row r="40" spans="1:12" ht="21.75" customHeight="1">
      <c r="A40" s="14">
        <v>8</v>
      </c>
      <c r="B40" s="160" t="s">
        <v>26</v>
      </c>
      <c r="C40" s="17">
        <v>7</v>
      </c>
      <c r="D40" s="15" t="s">
        <v>9</v>
      </c>
      <c r="E40" s="17">
        <v>96</v>
      </c>
      <c r="F40" s="13">
        <f t="shared" si="3"/>
        <v>672</v>
      </c>
      <c r="G40" s="17"/>
      <c r="H40" s="13">
        <f t="shared" si="4"/>
        <v>0</v>
      </c>
      <c r="I40" s="13">
        <f t="shared" si="5"/>
        <v>672</v>
      </c>
      <c r="J40" s="124"/>
      <c r="K40" s="284"/>
      <c r="L40" s="6"/>
    </row>
    <row r="41" spans="1:12" ht="21.75" customHeight="1">
      <c r="A41" s="14">
        <v>9</v>
      </c>
      <c r="B41" s="160" t="s">
        <v>27</v>
      </c>
      <c r="C41" s="17">
        <v>52</v>
      </c>
      <c r="D41" s="15" t="s">
        <v>9</v>
      </c>
      <c r="E41" s="17">
        <v>96</v>
      </c>
      <c r="F41" s="13">
        <f t="shared" si="3"/>
        <v>4992</v>
      </c>
      <c r="G41" s="17"/>
      <c r="H41" s="13">
        <f t="shared" si="4"/>
        <v>0</v>
      </c>
      <c r="I41" s="13">
        <f t="shared" si="5"/>
        <v>4992</v>
      </c>
      <c r="J41" s="124"/>
      <c r="K41" s="284"/>
      <c r="L41" s="6"/>
    </row>
    <row r="42" spans="1:12" ht="21.75" customHeight="1">
      <c r="A42" s="14">
        <v>10</v>
      </c>
      <c r="B42" s="160" t="s">
        <v>63</v>
      </c>
      <c r="C42" s="17">
        <v>22</v>
      </c>
      <c r="D42" s="15" t="s">
        <v>9</v>
      </c>
      <c r="E42" s="17">
        <v>1297</v>
      </c>
      <c r="F42" s="13">
        <f t="shared" si="3"/>
        <v>28534</v>
      </c>
      <c r="G42" s="17"/>
      <c r="H42" s="13">
        <f t="shared" si="4"/>
        <v>0</v>
      </c>
      <c r="I42" s="13">
        <f t="shared" si="5"/>
        <v>28534</v>
      </c>
      <c r="J42" s="124"/>
      <c r="K42" s="284"/>
      <c r="L42" s="6"/>
    </row>
    <row r="43" spans="1:12" ht="21.75" customHeight="1">
      <c r="A43" s="14">
        <v>11</v>
      </c>
      <c r="B43" s="160" t="s">
        <v>64</v>
      </c>
      <c r="C43" s="17">
        <v>377</v>
      </c>
      <c r="D43" s="15" t="s">
        <v>20</v>
      </c>
      <c r="E43" s="17">
        <v>131.14</v>
      </c>
      <c r="F43" s="13">
        <f t="shared" si="3"/>
        <v>49439.77999999999</v>
      </c>
      <c r="G43" s="17">
        <v>35</v>
      </c>
      <c r="H43" s="13">
        <f t="shared" si="4"/>
        <v>13195</v>
      </c>
      <c r="I43" s="13">
        <f t="shared" si="5"/>
        <v>62634.77999999999</v>
      </c>
      <c r="J43" s="124"/>
      <c r="K43" s="284"/>
      <c r="L43" s="6"/>
    </row>
    <row r="44" spans="1:12" ht="21.75" customHeight="1">
      <c r="A44" s="14">
        <v>12</v>
      </c>
      <c r="B44" s="160" t="s">
        <v>65</v>
      </c>
      <c r="C44" s="17">
        <v>24</v>
      </c>
      <c r="D44" s="15" t="s">
        <v>20</v>
      </c>
      <c r="E44" s="17">
        <v>204.91</v>
      </c>
      <c r="F44" s="13">
        <f t="shared" si="3"/>
        <v>4917.84</v>
      </c>
      <c r="G44" s="17">
        <v>55</v>
      </c>
      <c r="H44" s="13">
        <f t="shared" si="4"/>
        <v>1320</v>
      </c>
      <c r="I44" s="13">
        <f t="shared" si="5"/>
        <v>6237.84</v>
      </c>
      <c r="J44" s="124"/>
      <c r="K44" s="284"/>
      <c r="L44" s="6"/>
    </row>
    <row r="45" spans="1:12" ht="21.75" customHeight="1">
      <c r="A45" s="14">
        <v>13</v>
      </c>
      <c r="B45" s="160" t="s">
        <v>107</v>
      </c>
      <c r="C45" s="17">
        <v>1</v>
      </c>
      <c r="D45" s="15" t="s">
        <v>21</v>
      </c>
      <c r="E45" s="337">
        <f>(F43+F44)*20%</f>
        <v>10871.524</v>
      </c>
      <c r="F45" s="13">
        <f t="shared" si="3"/>
        <v>10871.524</v>
      </c>
      <c r="G45" s="17">
        <f>(H43+H44)*20%</f>
        <v>2903</v>
      </c>
      <c r="H45" s="13">
        <f t="shared" si="4"/>
        <v>2903</v>
      </c>
      <c r="I45" s="13">
        <f t="shared" si="5"/>
        <v>13774.524</v>
      </c>
      <c r="J45" s="124"/>
      <c r="K45" s="284"/>
      <c r="L45" s="6"/>
    </row>
    <row r="46" spans="1:12" ht="21.75" customHeight="1">
      <c r="A46" s="14">
        <v>14</v>
      </c>
      <c r="B46" s="160" t="s">
        <v>66</v>
      </c>
      <c r="C46" s="17">
        <v>58.3</v>
      </c>
      <c r="D46" s="15" t="s">
        <v>20</v>
      </c>
      <c r="E46" s="17">
        <v>13.93</v>
      </c>
      <c r="F46" s="13">
        <f t="shared" si="3"/>
        <v>812.1189999999999</v>
      </c>
      <c r="G46" s="17">
        <v>10</v>
      </c>
      <c r="H46" s="13">
        <f t="shared" si="4"/>
        <v>583</v>
      </c>
      <c r="I46" s="13">
        <f t="shared" si="5"/>
        <v>1395.119</v>
      </c>
      <c r="J46" s="124"/>
      <c r="K46" s="284"/>
      <c r="L46" s="6"/>
    </row>
    <row r="47" spans="1:12" ht="21.75" customHeight="1">
      <c r="A47" s="14">
        <v>15</v>
      </c>
      <c r="B47" s="160" t="s">
        <v>67</v>
      </c>
      <c r="C47" s="17">
        <v>270.6</v>
      </c>
      <c r="D47" s="15" t="s">
        <v>20</v>
      </c>
      <c r="E47" s="17">
        <v>22.92</v>
      </c>
      <c r="F47" s="13">
        <f>C47*E47</f>
        <v>6202.152000000001</v>
      </c>
      <c r="G47" s="17">
        <v>12</v>
      </c>
      <c r="H47" s="13">
        <f>C47*G47</f>
        <v>3247.2000000000003</v>
      </c>
      <c r="I47" s="13">
        <f>F47+H47</f>
        <v>9449.352</v>
      </c>
      <c r="J47" s="127"/>
      <c r="K47" s="285"/>
      <c r="L47" s="6"/>
    </row>
    <row r="48" spans="1:12" ht="21.75" customHeight="1">
      <c r="A48" s="338">
        <v>16</v>
      </c>
      <c r="B48" s="161" t="s">
        <v>68</v>
      </c>
      <c r="C48" s="21">
        <v>77</v>
      </c>
      <c r="D48" s="27" t="s">
        <v>20</v>
      </c>
      <c r="E48" s="21">
        <v>39.93</v>
      </c>
      <c r="F48" s="28">
        <f>C48*E48</f>
        <v>3074.61</v>
      </c>
      <c r="G48" s="21">
        <v>16</v>
      </c>
      <c r="H48" s="28">
        <f>C48*G48</f>
        <v>1232</v>
      </c>
      <c r="I48" s="28">
        <f>F48+H48</f>
        <v>4306.610000000001</v>
      </c>
      <c r="J48" s="252"/>
      <c r="K48" s="286"/>
      <c r="L48" s="6"/>
    </row>
    <row r="49" spans="1:12" ht="26.25">
      <c r="A49" s="4" t="s">
        <v>11</v>
      </c>
      <c r="B49" s="503" t="s">
        <v>12</v>
      </c>
      <c r="C49" s="503"/>
      <c r="D49" s="503"/>
      <c r="E49" s="503"/>
      <c r="F49" s="503"/>
      <c r="G49" s="503"/>
      <c r="H49" s="503"/>
      <c r="I49" s="503"/>
      <c r="J49" s="504"/>
      <c r="K49" s="504"/>
      <c r="L49" s="6"/>
    </row>
    <row r="50" spans="1:12" ht="21.75" customHeight="1">
      <c r="A50" s="492" t="s">
        <v>202</v>
      </c>
      <c r="B50" s="492"/>
      <c r="C50" s="492"/>
      <c r="D50" s="492"/>
      <c r="E50" s="492"/>
      <c r="F50" s="492"/>
      <c r="G50" s="492"/>
      <c r="H50" s="492"/>
      <c r="I50" s="492"/>
      <c r="J50" s="493"/>
      <c r="K50" s="493"/>
      <c r="L50" s="6"/>
    </row>
    <row r="51" spans="1:12" ht="21.75" customHeight="1">
      <c r="A51" s="492" t="s">
        <v>196</v>
      </c>
      <c r="B51" s="492"/>
      <c r="C51" s="492"/>
      <c r="D51" s="492"/>
      <c r="E51" s="492"/>
      <c r="F51" s="492"/>
      <c r="G51" s="492"/>
      <c r="H51" s="492"/>
      <c r="I51" s="492"/>
      <c r="J51" s="493"/>
      <c r="K51" s="493"/>
      <c r="L51" s="6"/>
    </row>
    <row r="52" spans="1:12" ht="21.75" customHeight="1">
      <c r="A52" s="492" t="s">
        <v>105</v>
      </c>
      <c r="B52" s="492"/>
      <c r="C52" s="492"/>
      <c r="D52" s="492"/>
      <c r="E52" s="492"/>
      <c r="F52" s="492"/>
      <c r="G52" s="492"/>
      <c r="H52" s="492"/>
      <c r="I52" s="492"/>
      <c r="J52" s="493"/>
      <c r="K52" s="493"/>
      <c r="L52" s="6"/>
    </row>
    <row r="53" spans="1:12" ht="21.75" customHeight="1">
      <c r="A53" s="501" t="s">
        <v>247</v>
      </c>
      <c r="B53" s="501"/>
      <c r="C53" s="501"/>
      <c r="D53" s="501"/>
      <c r="E53" s="501"/>
      <c r="F53" s="501"/>
      <c r="G53" s="501"/>
      <c r="H53" s="501"/>
      <c r="I53" s="501"/>
      <c r="J53" s="502" t="s">
        <v>224</v>
      </c>
      <c r="K53" s="502"/>
      <c r="L53" s="6"/>
    </row>
    <row r="54" spans="1:12" ht="21.75" customHeight="1">
      <c r="A54" s="494" t="s">
        <v>11</v>
      </c>
      <c r="B54" s="494" t="s">
        <v>0</v>
      </c>
      <c r="C54" s="494" t="s">
        <v>2</v>
      </c>
      <c r="D54" s="494" t="s">
        <v>3</v>
      </c>
      <c r="E54" s="500" t="s">
        <v>4</v>
      </c>
      <c r="F54" s="500"/>
      <c r="G54" s="500" t="s">
        <v>5</v>
      </c>
      <c r="H54" s="500"/>
      <c r="I54" s="494" t="s">
        <v>14</v>
      </c>
      <c r="J54" s="496" t="s">
        <v>1</v>
      </c>
      <c r="K54" s="497"/>
      <c r="L54" s="6"/>
    </row>
    <row r="55" spans="1:12" ht="21.75" customHeight="1">
      <c r="A55" s="495"/>
      <c r="B55" s="495"/>
      <c r="C55" s="495"/>
      <c r="D55" s="495"/>
      <c r="E55" s="7" t="s">
        <v>15</v>
      </c>
      <c r="F55" s="7" t="s">
        <v>16</v>
      </c>
      <c r="G55" s="7" t="s">
        <v>15</v>
      </c>
      <c r="H55" s="7" t="s">
        <v>16</v>
      </c>
      <c r="I55" s="495"/>
      <c r="J55" s="498"/>
      <c r="K55" s="499"/>
      <c r="L55" s="6"/>
    </row>
    <row r="56" spans="1:12" ht="21.75" customHeight="1">
      <c r="A56" s="9">
        <v>17</v>
      </c>
      <c r="B56" s="160" t="s">
        <v>70</v>
      </c>
      <c r="C56" s="17">
        <v>191.6</v>
      </c>
      <c r="D56" s="15" t="s">
        <v>20</v>
      </c>
      <c r="E56" s="17">
        <v>97.2</v>
      </c>
      <c r="F56" s="13">
        <f aca="true" t="shared" si="6" ref="F56:F69">C56*E56</f>
        <v>18623.52</v>
      </c>
      <c r="G56" s="17">
        <v>25</v>
      </c>
      <c r="H56" s="13">
        <f aca="true" t="shared" si="7" ref="H56:H69">C56*G56</f>
        <v>4790</v>
      </c>
      <c r="I56" s="13">
        <f aca="true" t="shared" si="8" ref="I56:I69">F56+H56</f>
        <v>23413.52</v>
      </c>
      <c r="J56" s="124"/>
      <c r="K56" s="284"/>
      <c r="L56" s="6"/>
    </row>
    <row r="57" spans="1:12" ht="21.75" customHeight="1">
      <c r="A57" s="14">
        <v>18</v>
      </c>
      <c r="B57" s="160" t="s">
        <v>69</v>
      </c>
      <c r="C57" s="17">
        <v>308</v>
      </c>
      <c r="D57" s="15" t="s">
        <v>20</v>
      </c>
      <c r="E57" s="17">
        <v>185.65</v>
      </c>
      <c r="F57" s="13">
        <f t="shared" si="6"/>
        <v>57180.200000000004</v>
      </c>
      <c r="G57" s="17">
        <v>40</v>
      </c>
      <c r="H57" s="13">
        <f t="shared" si="7"/>
        <v>12320</v>
      </c>
      <c r="I57" s="13">
        <f t="shared" si="8"/>
        <v>69500.20000000001</v>
      </c>
      <c r="J57" s="124"/>
      <c r="K57" s="284"/>
      <c r="L57" s="6"/>
    </row>
    <row r="58" spans="1:12" ht="21.75" customHeight="1">
      <c r="A58" s="9">
        <v>19</v>
      </c>
      <c r="B58" s="160" t="s">
        <v>71</v>
      </c>
      <c r="C58" s="17">
        <v>337.7</v>
      </c>
      <c r="D58" s="15" t="s">
        <v>20</v>
      </c>
      <c r="E58" s="17">
        <v>365.71</v>
      </c>
      <c r="F58" s="13">
        <f t="shared" si="6"/>
        <v>123500.26699999999</v>
      </c>
      <c r="G58" s="17">
        <v>55</v>
      </c>
      <c r="H58" s="13">
        <f t="shared" si="7"/>
        <v>18573.5</v>
      </c>
      <c r="I58" s="13">
        <f t="shared" si="8"/>
        <v>142073.767</v>
      </c>
      <c r="J58" s="124"/>
      <c r="K58" s="284"/>
      <c r="L58" s="6"/>
    </row>
    <row r="59" spans="1:12" ht="21.75" customHeight="1">
      <c r="A59" s="14">
        <v>20</v>
      </c>
      <c r="B59" s="160" t="s">
        <v>225</v>
      </c>
      <c r="C59" s="17">
        <v>107</v>
      </c>
      <c r="D59" s="15" t="s">
        <v>38</v>
      </c>
      <c r="E59" s="17">
        <v>1550</v>
      </c>
      <c r="F59" s="13">
        <f t="shared" si="6"/>
        <v>165850</v>
      </c>
      <c r="G59" s="17">
        <v>150</v>
      </c>
      <c r="H59" s="13">
        <f t="shared" si="7"/>
        <v>16050</v>
      </c>
      <c r="I59" s="13">
        <f t="shared" si="8"/>
        <v>181900</v>
      </c>
      <c r="J59" s="124"/>
      <c r="K59" s="284"/>
      <c r="L59" s="6"/>
    </row>
    <row r="60" spans="1:12" ht="21.75" customHeight="1">
      <c r="A60" s="9">
        <v>21</v>
      </c>
      <c r="B60" s="160" t="s">
        <v>226</v>
      </c>
      <c r="C60" s="17">
        <v>17</v>
      </c>
      <c r="D60" s="15" t="s">
        <v>38</v>
      </c>
      <c r="E60" s="17">
        <v>1550</v>
      </c>
      <c r="F60" s="13">
        <f t="shared" si="6"/>
        <v>26350</v>
      </c>
      <c r="G60" s="17">
        <v>150</v>
      </c>
      <c r="H60" s="13">
        <f t="shared" si="7"/>
        <v>2550</v>
      </c>
      <c r="I60" s="13">
        <f t="shared" si="8"/>
        <v>28900</v>
      </c>
      <c r="J60" s="124"/>
      <c r="K60" s="284"/>
      <c r="L60" s="6"/>
    </row>
    <row r="61" spans="1:12" ht="21.75" customHeight="1">
      <c r="A61" s="14">
        <v>22</v>
      </c>
      <c r="B61" s="160" t="s">
        <v>29</v>
      </c>
      <c r="C61" s="17">
        <v>124</v>
      </c>
      <c r="D61" s="15" t="s">
        <v>10</v>
      </c>
      <c r="E61" s="17">
        <v>82</v>
      </c>
      <c r="F61" s="13">
        <f>C61*E61</f>
        <v>10168</v>
      </c>
      <c r="G61" s="17">
        <v>76</v>
      </c>
      <c r="H61" s="13">
        <f>C61*G61</f>
        <v>9424</v>
      </c>
      <c r="I61" s="13">
        <f>F61+H61</f>
        <v>19592</v>
      </c>
      <c r="J61" s="124"/>
      <c r="K61" s="284"/>
      <c r="L61" s="6"/>
    </row>
    <row r="62" spans="1:12" ht="21.75" customHeight="1">
      <c r="A62" s="9">
        <v>23</v>
      </c>
      <c r="B62" s="160" t="s">
        <v>19</v>
      </c>
      <c r="C62" s="17">
        <v>28</v>
      </c>
      <c r="D62" s="15" t="s">
        <v>6</v>
      </c>
      <c r="E62" s="17">
        <v>58</v>
      </c>
      <c r="F62" s="13">
        <f>C62*E62</f>
        <v>1624</v>
      </c>
      <c r="G62" s="17">
        <v>80</v>
      </c>
      <c r="H62" s="13">
        <f>C62*G62</f>
        <v>2240</v>
      </c>
      <c r="I62" s="13">
        <f>F62+H62</f>
        <v>3864</v>
      </c>
      <c r="J62" s="124"/>
      <c r="K62" s="284"/>
      <c r="L62" s="6"/>
    </row>
    <row r="63" spans="1:12" ht="21.75" customHeight="1">
      <c r="A63" s="14">
        <v>24</v>
      </c>
      <c r="B63" s="160" t="s">
        <v>37</v>
      </c>
      <c r="C63" s="17">
        <v>2</v>
      </c>
      <c r="D63" s="15" t="s">
        <v>6</v>
      </c>
      <c r="E63" s="17">
        <v>53</v>
      </c>
      <c r="F63" s="13">
        <f>C63*E63</f>
        <v>106</v>
      </c>
      <c r="G63" s="17">
        <v>85</v>
      </c>
      <c r="H63" s="13">
        <f>C63*G63</f>
        <v>170</v>
      </c>
      <c r="I63" s="13">
        <f>F63+H63</f>
        <v>276</v>
      </c>
      <c r="J63" s="124"/>
      <c r="K63" s="284"/>
      <c r="L63" s="6"/>
    </row>
    <row r="64" spans="1:12" ht="21.75" customHeight="1">
      <c r="A64" s="9">
        <v>25</v>
      </c>
      <c r="B64" s="160" t="s">
        <v>28</v>
      </c>
      <c r="C64" s="17">
        <f>C62+C63</f>
        <v>30</v>
      </c>
      <c r="D64" s="15" t="s">
        <v>10</v>
      </c>
      <c r="E64" s="17">
        <v>145</v>
      </c>
      <c r="F64" s="13">
        <f>C64*E64</f>
        <v>4350</v>
      </c>
      <c r="G64" s="17">
        <v>76</v>
      </c>
      <c r="H64" s="13">
        <f>C64*G64</f>
        <v>2280</v>
      </c>
      <c r="I64" s="13">
        <f>F64+H64</f>
        <v>6630</v>
      </c>
      <c r="J64" s="124"/>
      <c r="K64" s="284"/>
      <c r="L64" s="6"/>
    </row>
    <row r="65" spans="1:12" ht="21.75" customHeight="1">
      <c r="A65" s="14">
        <v>26</v>
      </c>
      <c r="B65" s="160" t="s">
        <v>39</v>
      </c>
      <c r="C65" s="17">
        <v>231</v>
      </c>
      <c r="D65" s="15" t="s">
        <v>6</v>
      </c>
      <c r="E65" s="17">
        <v>123</v>
      </c>
      <c r="F65" s="13">
        <f>C65*E65</f>
        <v>28413</v>
      </c>
      <c r="G65" s="17">
        <v>90</v>
      </c>
      <c r="H65" s="13">
        <f>C65*G65</f>
        <v>20790</v>
      </c>
      <c r="I65" s="13">
        <f>F65+H65</f>
        <v>49203</v>
      </c>
      <c r="J65" s="124"/>
      <c r="K65" s="284"/>
      <c r="L65" s="6"/>
    </row>
    <row r="66" spans="1:12" ht="21.75" customHeight="1">
      <c r="A66" s="9">
        <v>27</v>
      </c>
      <c r="B66" s="160" t="s">
        <v>18</v>
      </c>
      <c r="C66" s="17">
        <v>231</v>
      </c>
      <c r="D66" s="15" t="s">
        <v>10</v>
      </c>
      <c r="E66" s="17">
        <v>420</v>
      </c>
      <c r="F66" s="13">
        <f t="shared" si="6"/>
        <v>97020</v>
      </c>
      <c r="G66" s="17">
        <v>110</v>
      </c>
      <c r="H66" s="13">
        <f t="shared" si="7"/>
        <v>25410</v>
      </c>
      <c r="I66" s="13">
        <f t="shared" si="8"/>
        <v>122430</v>
      </c>
      <c r="J66" s="124"/>
      <c r="K66" s="284"/>
      <c r="L66" s="6"/>
    </row>
    <row r="67" spans="1:12" ht="21.75" customHeight="1">
      <c r="A67" s="14">
        <v>28</v>
      </c>
      <c r="B67" s="160" t="s">
        <v>40</v>
      </c>
      <c r="C67" s="17">
        <v>180</v>
      </c>
      <c r="D67" s="15" t="s">
        <v>6</v>
      </c>
      <c r="E67" s="339">
        <v>2300</v>
      </c>
      <c r="F67" s="13">
        <f t="shared" si="6"/>
        <v>414000</v>
      </c>
      <c r="G67" s="17">
        <v>0</v>
      </c>
      <c r="H67" s="13">
        <f t="shared" si="7"/>
        <v>0</v>
      </c>
      <c r="I67" s="13">
        <f t="shared" si="8"/>
        <v>414000</v>
      </c>
      <c r="J67" s="124"/>
      <c r="K67" s="284"/>
      <c r="L67" s="6"/>
    </row>
    <row r="68" spans="1:12" ht="21.75" customHeight="1">
      <c r="A68" s="9">
        <v>29</v>
      </c>
      <c r="B68" s="160" t="s">
        <v>72</v>
      </c>
      <c r="C68" s="17">
        <v>15</v>
      </c>
      <c r="D68" s="15" t="s">
        <v>7</v>
      </c>
      <c r="E68" s="17"/>
      <c r="F68" s="13">
        <f t="shared" si="6"/>
        <v>0</v>
      </c>
      <c r="G68" s="17">
        <v>4000</v>
      </c>
      <c r="H68" s="13">
        <f t="shared" si="7"/>
        <v>60000</v>
      </c>
      <c r="I68" s="13">
        <f t="shared" si="8"/>
        <v>60000</v>
      </c>
      <c r="J68" s="124"/>
      <c r="K68" s="284"/>
      <c r="L68" s="6"/>
    </row>
    <row r="69" spans="1:12" ht="21.75" customHeight="1">
      <c r="A69" s="14">
        <v>30</v>
      </c>
      <c r="B69" s="160" t="s">
        <v>73</v>
      </c>
      <c r="C69" s="17">
        <v>7</v>
      </c>
      <c r="D69" s="15" t="s">
        <v>7</v>
      </c>
      <c r="E69" s="17"/>
      <c r="F69" s="13">
        <f t="shared" si="6"/>
        <v>0</v>
      </c>
      <c r="G69" s="17">
        <v>5500</v>
      </c>
      <c r="H69" s="13">
        <f t="shared" si="7"/>
        <v>38500</v>
      </c>
      <c r="I69" s="13">
        <f t="shared" si="8"/>
        <v>38500</v>
      </c>
      <c r="J69" s="124"/>
      <c r="K69" s="284"/>
      <c r="L69" s="6"/>
    </row>
    <row r="70" spans="1:12" ht="21.75" customHeight="1">
      <c r="A70" s="9">
        <v>31</v>
      </c>
      <c r="B70" s="160" t="s">
        <v>91</v>
      </c>
      <c r="C70" s="17">
        <v>4</v>
      </c>
      <c r="D70" s="15" t="s">
        <v>6</v>
      </c>
      <c r="E70" s="17">
        <v>2008.4</v>
      </c>
      <c r="F70" s="13">
        <f>C70*E70</f>
        <v>8033.6</v>
      </c>
      <c r="G70" s="17">
        <v>520</v>
      </c>
      <c r="H70" s="13">
        <f>C70*G70</f>
        <v>2080</v>
      </c>
      <c r="I70" s="13">
        <f>F70+H70</f>
        <v>10113.6</v>
      </c>
      <c r="J70" s="124"/>
      <c r="K70" s="284"/>
      <c r="L70" s="6"/>
    </row>
    <row r="71" spans="1:12" ht="21.75" customHeight="1">
      <c r="A71" s="14">
        <v>32</v>
      </c>
      <c r="B71" s="160" t="s">
        <v>106</v>
      </c>
      <c r="C71" s="17">
        <v>4</v>
      </c>
      <c r="D71" s="15" t="s">
        <v>6</v>
      </c>
      <c r="E71" s="17">
        <v>110</v>
      </c>
      <c r="F71" s="13">
        <f>C71*E71</f>
        <v>440</v>
      </c>
      <c r="G71" s="17">
        <v>0</v>
      </c>
      <c r="H71" s="13">
        <f>C71*G71</f>
        <v>0</v>
      </c>
      <c r="I71" s="13">
        <f>F71+H71</f>
        <v>440</v>
      </c>
      <c r="J71" s="124"/>
      <c r="K71" s="284"/>
      <c r="L71" s="6"/>
    </row>
    <row r="72" spans="1:12" ht="21.75" customHeight="1">
      <c r="A72" s="338">
        <v>33</v>
      </c>
      <c r="B72" s="249" t="s">
        <v>83</v>
      </c>
      <c r="C72" s="21">
        <v>4</v>
      </c>
      <c r="D72" s="27" t="s">
        <v>6</v>
      </c>
      <c r="E72" s="21"/>
      <c r="F72" s="28">
        <f>E72*C72</f>
        <v>0</v>
      </c>
      <c r="G72" s="21">
        <v>400</v>
      </c>
      <c r="H72" s="28">
        <f>G72*C72</f>
        <v>1600</v>
      </c>
      <c r="I72" s="28">
        <f>H72+F72</f>
        <v>1600</v>
      </c>
      <c r="J72" s="252"/>
      <c r="K72" s="286"/>
      <c r="L72" s="6"/>
    </row>
    <row r="73" spans="1:12" ht="26.25">
      <c r="A73" s="4" t="s">
        <v>11</v>
      </c>
      <c r="B73" s="503" t="s">
        <v>12</v>
      </c>
      <c r="C73" s="503"/>
      <c r="D73" s="503"/>
      <c r="E73" s="503"/>
      <c r="F73" s="503"/>
      <c r="G73" s="503"/>
      <c r="H73" s="503"/>
      <c r="I73" s="503"/>
      <c r="J73" s="504"/>
      <c r="K73" s="504"/>
      <c r="L73" s="6"/>
    </row>
    <row r="74" spans="1:12" ht="21">
      <c r="A74" s="492" t="s">
        <v>202</v>
      </c>
      <c r="B74" s="492"/>
      <c r="C74" s="492"/>
      <c r="D74" s="492"/>
      <c r="E74" s="492"/>
      <c r="F74" s="492"/>
      <c r="G74" s="492"/>
      <c r="H74" s="492"/>
      <c r="I74" s="492"/>
      <c r="J74" s="493"/>
      <c r="K74" s="493"/>
      <c r="L74" s="6"/>
    </row>
    <row r="75" spans="1:12" ht="21.75" customHeight="1">
      <c r="A75" s="492" t="s">
        <v>196</v>
      </c>
      <c r="B75" s="492"/>
      <c r="C75" s="492"/>
      <c r="D75" s="492"/>
      <c r="E75" s="492"/>
      <c r="F75" s="492"/>
      <c r="G75" s="492"/>
      <c r="H75" s="492"/>
      <c r="I75" s="492"/>
      <c r="J75" s="493"/>
      <c r="K75" s="493"/>
      <c r="L75" s="6"/>
    </row>
    <row r="76" spans="1:12" ht="21.75" customHeight="1">
      <c r="A76" s="492" t="s">
        <v>105</v>
      </c>
      <c r="B76" s="492"/>
      <c r="C76" s="492"/>
      <c r="D76" s="492"/>
      <c r="E76" s="492"/>
      <c r="F76" s="492"/>
      <c r="G76" s="492"/>
      <c r="H76" s="492"/>
      <c r="I76" s="492"/>
      <c r="J76" s="493"/>
      <c r="K76" s="493"/>
      <c r="L76" s="6"/>
    </row>
    <row r="77" spans="1:12" ht="21.75" customHeight="1">
      <c r="A77" s="501" t="s">
        <v>247</v>
      </c>
      <c r="B77" s="501"/>
      <c r="C77" s="501"/>
      <c r="D77" s="501"/>
      <c r="E77" s="501"/>
      <c r="F77" s="501"/>
      <c r="G77" s="501"/>
      <c r="H77" s="501"/>
      <c r="I77" s="501"/>
      <c r="J77" s="502" t="s">
        <v>227</v>
      </c>
      <c r="K77" s="502"/>
      <c r="L77" s="6"/>
    </row>
    <row r="78" spans="1:12" ht="21.75" customHeight="1">
      <c r="A78" s="340" t="s">
        <v>11</v>
      </c>
      <c r="B78" s="341" t="s">
        <v>94</v>
      </c>
      <c r="C78" s="107"/>
      <c r="D78" s="108"/>
      <c r="E78" s="107"/>
      <c r="F78" s="109"/>
      <c r="G78" s="107"/>
      <c r="H78" s="109"/>
      <c r="I78" s="109">
        <f>SUM(I56:I72,I33:I48)</f>
        <v>1369976.3120000002</v>
      </c>
      <c r="J78" s="152"/>
      <c r="K78" s="153"/>
      <c r="L78" s="6"/>
    </row>
    <row r="79" spans="1:12" ht="21.75" customHeight="1">
      <c r="A79" s="342">
        <v>3.3</v>
      </c>
      <c r="B79" s="343" t="s">
        <v>30</v>
      </c>
      <c r="C79" s="147"/>
      <c r="D79" s="15"/>
      <c r="E79" s="147"/>
      <c r="F79" s="147"/>
      <c r="G79" s="147"/>
      <c r="H79" s="94"/>
      <c r="I79" s="94"/>
      <c r="J79" s="30"/>
      <c r="K79" s="38"/>
      <c r="L79" s="6"/>
    </row>
    <row r="80" spans="1:12" ht="21.75" customHeight="1">
      <c r="A80" s="344" t="s">
        <v>172</v>
      </c>
      <c r="B80" s="134" t="s">
        <v>79</v>
      </c>
      <c r="C80" s="17"/>
      <c r="D80" s="15"/>
      <c r="E80" s="17"/>
      <c r="F80" s="13"/>
      <c r="G80" s="17"/>
      <c r="H80" s="13"/>
      <c r="I80" s="13"/>
      <c r="J80" s="287"/>
      <c r="K80" s="288"/>
      <c r="L80" s="6"/>
    </row>
    <row r="81" spans="1:12" ht="21.75" customHeight="1">
      <c r="A81" s="15">
        <v>1</v>
      </c>
      <c r="B81" s="131" t="s">
        <v>42</v>
      </c>
      <c r="C81" s="17">
        <v>1</v>
      </c>
      <c r="D81" s="15" t="s">
        <v>48</v>
      </c>
      <c r="E81" s="17">
        <v>0</v>
      </c>
      <c r="F81" s="13">
        <f aca="true" t="shared" si="9" ref="F81:F90">C81*E81</f>
        <v>0</v>
      </c>
      <c r="G81" s="17">
        <v>500</v>
      </c>
      <c r="H81" s="13">
        <f aca="true" t="shared" si="10" ref="H81:H90">C81*G81</f>
        <v>500</v>
      </c>
      <c r="I81" s="13">
        <f aca="true" t="shared" si="11" ref="I81:I90">H81+F81</f>
        <v>500</v>
      </c>
      <c r="J81" s="287"/>
      <c r="K81" s="284"/>
      <c r="L81" s="6"/>
    </row>
    <row r="82" spans="1:12" ht="21.75" customHeight="1">
      <c r="A82" s="15">
        <v>2</v>
      </c>
      <c r="B82" s="131" t="s">
        <v>43</v>
      </c>
      <c r="C82" s="17">
        <v>1</v>
      </c>
      <c r="D82" s="15" t="s">
        <v>48</v>
      </c>
      <c r="E82" s="17">
        <v>0</v>
      </c>
      <c r="F82" s="13">
        <f t="shared" si="9"/>
        <v>0</v>
      </c>
      <c r="G82" s="17">
        <v>100</v>
      </c>
      <c r="H82" s="13">
        <f t="shared" si="10"/>
        <v>100</v>
      </c>
      <c r="I82" s="13">
        <f t="shared" si="11"/>
        <v>100</v>
      </c>
      <c r="J82" s="287"/>
      <c r="K82" s="284"/>
      <c r="L82" s="6"/>
    </row>
    <row r="83" spans="1:12" ht="21.75" customHeight="1">
      <c r="A83" s="15">
        <v>3</v>
      </c>
      <c r="B83" s="131" t="s">
        <v>44</v>
      </c>
      <c r="C83" s="17">
        <v>1</v>
      </c>
      <c r="D83" s="15" t="s">
        <v>48</v>
      </c>
      <c r="E83" s="17">
        <v>0</v>
      </c>
      <c r="F83" s="13">
        <f t="shared" si="9"/>
        <v>0</v>
      </c>
      <c r="G83" s="17">
        <v>100</v>
      </c>
      <c r="H83" s="13">
        <f t="shared" si="10"/>
        <v>100</v>
      </c>
      <c r="I83" s="13">
        <f t="shared" si="11"/>
        <v>100</v>
      </c>
      <c r="J83" s="287"/>
      <c r="K83" s="284"/>
      <c r="L83" s="6"/>
    </row>
    <row r="84" spans="1:12" ht="21.75" customHeight="1">
      <c r="A84" s="15">
        <v>4</v>
      </c>
      <c r="B84" s="131" t="s">
        <v>45</v>
      </c>
      <c r="C84" s="17">
        <v>1</v>
      </c>
      <c r="D84" s="15" t="s">
        <v>48</v>
      </c>
      <c r="E84" s="17">
        <v>0</v>
      </c>
      <c r="F84" s="13">
        <f t="shared" si="9"/>
        <v>0</v>
      </c>
      <c r="G84" s="17">
        <v>1500</v>
      </c>
      <c r="H84" s="13">
        <f t="shared" si="10"/>
        <v>1500</v>
      </c>
      <c r="I84" s="13">
        <f t="shared" si="11"/>
        <v>1500</v>
      </c>
      <c r="J84" s="287"/>
      <c r="K84" s="284"/>
      <c r="L84" s="6"/>
    </row>
    <row r="85" spans="1:12" ht="21.75" customHeight="1">
      <c r="A85" s="15">
        <v>5</v>
      </c>
      <c r="B85" s="131" t="s">
        <v>228</v>
      </c>
      <c r="C85" s="17">
        <v>1</v>
      </c>
      <c r="D85" s="15" t="s">
        <v>48</v>
      </c>
      <c r="E85" s="17">
        <v>0</v>
      </c>
      <c r="F85" s="13">
        <f t="shared" si="9"/>
        <v>0</v>
      </c>
      <c r="G85" s="17">
        <v>700</v>
      </c>
      <c r="H85" s="13">
        <f t="shared" si="10"/>
        <v>700</v>
      </c>
      <c r="I85" s="13">
        <f t="shared" si="11"/>
        <v>700</v>
      </c>
      <c r="J85" s="287"/>
      <c r="K85" s="284"/>
      <c r="L85" s="6"/>
    </row>
    <row r="86" spans="1:12" ht="21.75" customHeight="1">
      <c r="A86" s="15">
        <v>6</v>
      </c>
      <c r="B86" s="131" t="s">
        <v>80</v>
      </c>
      <c r="C86" s="17">
        <v>1</v>
      </c>
      <c r="D86" s="15" t="s">
        <v>48</v>
      </c>
      <c r="E86" s="17">
        <v>0</v>
      </c>
      <c r="F86" s="13">
        <f t="shared" si="9"/>
        <v>0</v>
      </c>
      <c r="G86" s="17">
        <v>2000</v>
      </c>
      <c r="H86" s="13">
        <f t="shared" si="10"/>
        <v>2000</v>
      </c>
      <c r="I86" s="13">
        <f t="shared" si="11"/>
        <v>2000</v>
      </c>
      <c r="J86" s="287"/>
      <c r="K86" s="284"/>
      <c r="L86" s="6"/>
    </row>
    <row r="87" spans="1:12" ht="21.75" customHeight="1">
      <c r="A87" s="15">
        <v>7</v>
      </c>
      <c r="B87" s="131" t="s">
        <v>82</v>
      </c>
      <c r="C87" s="17">
        <v>1</v>
      </c>
      <c r="D87" s="15" t="s">
        <v>48</v>
      </c>
      <c r="E87" s="17">
        <v>0</v>
      </c>
      <c r="F87" s="13">
        <f>C87*E87</f>
        <v>0</v>
      </c>
      <c r="G87" s="17">
        <v>2000</v>
      </c>
      <c r="H87" s="13">
        <f>C87*G87</f>
        <v>2000</v>
      </c>
      <c r="I87" s="13">
        <f>H87+F87</f>
        <v>2000</v>
      </c>
      <c r="J87" s="287"/>
      <c r="K87" s="284"/>
      <c r="L87" s="6"/>
    </row>
    <row r="88" spans="1:12" ht="21.75" customHeight="1">
      <c r="A88" s="15">
        <v>8</v>
      </c>
      <c r="B88" s="131" t="s">
        <v>46</v>
      </c>
      <c r="C88" s="17">
        <v>72</v>
      </c>
      <c r="D88" s="15" t="s">
        <v>48</v>
      </c>
      <c r="E88" s="17">
        <v>0</v>
      </c>
      <c r="F88" s="13">
        <f t="shared" si="9"/>
        <v>0</v>
      </c>
      <c r="G88" s="17">
        <v>50</v>
      </c>
      <c r="H88" s="13">
        <f t="shared" si="10"/>
        <v>3600</v>
      </c>
      <c r="I88" s="13">
        <f t="shared" si="11"/>
        <v>3600</v>
      </c>
      <c r="J88" s="287"/>
      <c r="K88" s="284"/>
      <c r="L88" s="6"/>
    </row>
    <row r="89" spans="1:12" ht="21.75" customHeight="1">
      <c r="A89" s="15">
        <v>9</v>
      </c>
      <c r="B89" s="131" t="s">
        <v>47</v>
      </c>
      <c r="C89" s="17">
        <v>2</v>
      </c>
      <c r="D89" s="15" t="s">
        <v>48</v>
      </c>
      <c r="E89" s="17">
        <v>0</v>
      </c>
      <c r="F89" s="13">
        <f t="shared" si="9"/>
        <v>0</v>
      </c>
      <c r="G89" s="17">
        <v>100</v>
      </c>
      <c r="H89" s="13">
        <f t="shared" si="10"/>
        <v>200</v>
      </c>
      <c r="I89" s="13">
        <f t="shared" si="11"/>
        <v>200</v>
      </c>
      <c r="J89" s="287"/>
      <c r="K89" s="284"/>
      <c r="L89" s="6"/>
    </row>
    <row r="90" spans="1:12" ht="21.75" customHeight="1">
      <c r="A90" s="15">
        <v>10</v>
      </c>
      <c r="B90" s="131" t="s">
        <v>248</v>
      </c>
      <c r="C90" s="17">
        <v>2</v>
      </c>
      <c r="D90" s="15" t="s">
        <v>48</v>
      </c>
      <c r="E90" s="17">
        <v>0</v>
      </c>
      <c r="F90" s="13">
        <f t="shared" si="9"/>
        <v>0</v>
      </c>
      <c r="G90" s="17">
        <v>0</v>
      </c>
      <c r="H90" s="13">
        <f t="shared" si="10"/>
        <v>0</v>
      </c>
      <c r="I90" s="13">
        <f t="shared" si="11"/>
        <v>0</v>
      </c>
      <c r="J90" s="287"/>
      <c r="K90" s="288"/>
      <c r="L90" s="6"/>
    </row>
    <row r="91" spans="1:12" ht="21.75" customHeight="1">
      <c r="A91" s="15">
        <v>11</v>
      </c>
      <c r="B91" s="131" t="s">
        <v>229</v>
      </c>
      <c r="C91" s="17">
        <v>1</v>
      </c>
      <c r="D91" s="15" t="s">
        <v>49</v>
      </c>
      <c r="E91" s="17">
        <v>0</v>
      </c>
      <c r="F91" s="13">
        <f>E91*C91</f>
        <v>0</v>
      </c>
      <c r="G91" s="17"/>
      <c r="H91" s="13">
        <f>G91*C91</f>
        <v>0</v>
      </c>
      <c r="I91" s="13">
        <f>H91+F91</f>
        <v>0</v>
      </c>
      <c r="J91" s="32"/>
      <c r="K91" s="33"/>
      <c r="L91" s="6"/>
    </row>
    <row r="92" spans="1:12" ht="21.75" customHeight="1">
      <c r="A92" s="15">
        <v>12</v>
      </c>
      <c r="B92" s="131" t="s">
        <v>230</v>
      </c>
      <c r="C92" s="17">
        <v>1</v>
      </c>
      <c r="D92" s="15" t="s">
        <v>49</v>
      </c>
      <c r="E92" s="17">
        <v>0</v>
      </c>
      <c r="F92" s="13">
        <f>E92*C92</f>
        <v>0</v>
      </c>
      <c r="G92" s="17"/>
      <c r="H92" s="13">
        <f>G92*C92</f>
        <v>0</v>
      </c>
      <c r="I92" s="13">
        <f>H92+F92</f>
        <v>0</v>
      </c>
      <c r="J92" s="32"/>
      <c r="K92" s="33"/>
      <c r="L92" s="6"/>
    </row>
    <row r="93" spans="1:12" ht="21.75" customHeight="1">
      <c r="A93" s="15">
        <v>13</v>
      </c>
      <c r="B93" s="131" t="s">
        <v>231</v>
      </c>
      <c r="C93" s="17">
        <v>1</v>
      </c>
      <c r="D93" s="15" t="s">
        <v>49</v>
      </c>
      <c r="E93" s="17">
        <v>0</v>
      </c>
      <c r="F93" s="13">
        <f>E93*C93</f>
        <v>0</v>
      </c>
      <c r="G93" s="17"/>
      <c r="H93" s="13">
        <f>G93*C93</f>
        <v>0</v>
      </c>
      <c r="I93" s="13">
        <f>H93+F93</f>
        <v>0</v>
      </c>
      <c r="J93" s="32"/>
      <c r="K93" s="33"/>
      <c r="L93" s="6"/>
    </row>
    <row r="94" spans="1:12" ht="21.75" customHeight="1">
      <c r="A94" s="15">
        <v>14</v>
      </c>
      <c r="B94" s="132" t="s">
        <v>50</v>
      </c>
      <c r="C94" s="21">
        <v>1</v>
      </c>
      <c r="D94" s="27" t="s">
        <v>51</v>
      </c>
      <c r="E94" s="21"/>
      <c r="F94" s="28">
        <f>E94*C94</f>
        <v>0</v>
      </c>
      <c r="G94" s="21">
        <v>50000</v>
      </c>
      <c r="H94" s="28">
        <f>G94*C94</f>
        <v>50000</v>
      </c>
      <c r="I94" s="28">
        <f>H94+F94</f>
        <v>50000</v>
      </c>
      <c r="J94" s="35"/>
      <c r="K94" s="286"/>
      <c r="L94" s="6"/>
    </row>
    <row r="95" spans="1:12" ht="21.75" customHeight="1">
      <c r="A95" s="100"/>
      <c r="B95" s="108" t="s">
        <v>79</v>
      </c>
      <c r="C95" s="107">
        <v>1</v>
      </c>
      <c r="D95" s="108" t="s">
        <v>21</v>
      </c>
      <c r="E95" s="107"/>
      <c r="F95" s="109"/>
      <c r="G95" s="107"/>
      <c r="H95" s="109"/>
      <c r="I95" s="109">
        <f>SUM(I81:I94)</f>
        <v>60700</v>
      </c>
      <c r="J95" s="65"/>
      <c r="K95" s="289"/>
      <c r="L95" s="6"/>
    </row>
    <row r="96" spans="1:12" ht="21.75" customHeight="1">
      <c r="A96" s="2"/>
      <c r="B96" s="307"/>
      <c r="C96" s="5"/>
      <c r="D96" s="2"/>
      <c r="E96" s="5"/>
      <c r="F96" s="308"/>
      <c r="G96" s="5"/>
      <c r="H96" s="308"/>
      <c r="I96" s="308"/>
      <c r="J96" s="345"/>
      <c r="K96" s="346"/>
      <c r="L96" s="6"/>
    </row>
    <row r="97" spans="1:12" ht="21.75" customHeight="1">
      <c r="A97" s="4" t="s">
        <v>11</v>
      </c>
      <c r="B97" s="503" t="s">
        <v>12</v>
      </c>
      <c r="C97" s="503"/>
      <c r="D97" s="503"/>
      <c r="E97" s="503"/>
      <c r="F97" s="503"/>
      <c r="G97" s="503"/>
      <c r="H97" s="503"/>
      <c r="I97" s="503"/>
      <c r="J97" s="504"/>
      <c r="K97" s="504"/>
      <c r="L97" s="6"/>
    </row>
    <row r="98" spans="1:12" ht="21.75" customHeight="1">
      <c r="A98" s="492" t="s">
        <v>202</v>
      </c>
      <c r="B98" s="492"/>
      <c r="C98" s="492"/>
      <c r="D98" s="492"/>
      <c r="E98" s="492"/>
      <c r="F98" s="492"/>
      <c r="G98" s="492"/>
      <c r="H98" s="492"/>
      <c r="I98" s="492"/>
      <c r="J98" s="493"/>
      <c r="K98" s="493"/>
      <c r="L98" s="6"/>
    </row>
    <row r="99" spans="1:12" ht="21.75" customHeight="1">
      <c r="A99" s="492" t="s">
        <v>196</v>
      </c>
      <c r="B99" s="492"/>
      <c r="C99" s="492"/>
      <c r="D99" s="492"/>
      <c r="E99" s="492"/>
      <c r="F99" s="492"/>
      <c r="G99" s="492"/>
      <c r="H99" s="492"/>
      <c r="I99" s="492"/>
      <c r="J99" s="493"/>
      <c r="K99" s="493"/>
      <c r="L99" s="6"/>
    </row>
    <row r="100" spans="1:12" ht="21.75" customHeight="1">
      <c r="A100" s="492" t="s">
        <v>105</v>
      </c>
      <c r="B100" s="492"/>
      <c r="C100" s="492"/>
      <c r="D100" s="492"/>
      <c r="E100" s="492"/>
      <c r="F100" s="492"/>
      <c r="G100" s="492"/>
      <c r="H100" s="492"/>
      <c r="I100" s="492"/>
      <c r="J100" s="493"/>
      <c r="K100" s="493"/>
      <c r="L100" s="6"/>
    </row>
    <row r="101" spans="1:12" ht="21.75" customHeight="1">
      <c r="A101" s="501" t="s">
        <v>247</v>
      </c>
      <c r="B101" s="501"/>
      <c r="C101" s="501"/>
      <c r="D101" s="501"/>
      <c r="E101" s="501"/>
      <c r="F101" s="501"/>
      <c r="G101" s="501"/>
      <c r="H101" s="501"/>
      <c r="I101" s="501"/>
      <c r="J101" s="502" t="s">
        <v>232</v>
      </c>
      <c r="K101" s="502"/>
      <c r="L101" s="6"/>
    </row>
    <row r="102" spans="1:12" ht="21.75" customHeight="1">
      <c r="A102" s="494" t="s">
        <v>11</v>
      </c>
      <c r="B102" s="494" t="s">
        <v>0</v>
      </c>
      <c r="C102" s="494" t="s">
        <v>2</v>
      </c>
      <c r="D102" s="494" t="s">
        <v>3</v>
      </c>
      <c r="E102" s="500" t="s">
        <v>4</v>
      </c>
      <c r="F102" s="500"/>
      <c r="G102" s="500" t="s">
        <v>5</v>
      </c>
      <c r="H102" s="500"/>
      <c r="I102" s="494" t="s">
        <v>14</v>
      </c>
      <c r="J102" s="496" t="s">
        <v>1</v>
      </c>
      <c r="K102" s="497"/>
      <c r="L102" s="6"/>
    </row>
    <row r="103" spans="1:12" ht="21.75" customHeight="1">
      <c r="A103" s="495"/>
      <c r="B103" s="495"/>
      <c r="C103" s="495"/>
      <c r="D103" s="495"/>
      <c r="E103" s="7" t="s">
        <v>15</v>
      </c>
      <c r="F103" s="7" t="s">
        <v>16</v>
      </c>
      <c r="G103" s="7" t="s">
        <v>15</v>
      </c>
      <c r="H103" s="7" t="s">
        <v>16</v>
      </c>
      <c r="I103" s="495"/>
      <c r="J103" s="498"/>
      <c r="K103" s="499"/>
      <c r="L103" s="6"/>
    </row>
    <row r="104" spans="1:12" ht="21.75" customHeight="1">
      <c r="A104" s="347" t="s">
        <v>173</v>
      </c>
      <c r="B104" s="134" t="s">
        <v>81</v>
      </c>
      <c r="C104" s="17"/>
      <c r="D104" s="15"/>
      <c r="E104" s="17"/>
      <c r="F104" s="13"/>
      <c r="G104" s="17"/>
      <c r="H104" s="13"/>
      <c r="I104" s="13"/>
      <c r="J104" s="32"/>
      <c r="K104" s="284"/>
      <c r="L104" s="6"/>
    </row>
    <row r="105" spans="1:12" ht="21.75" customHeight="1">
      <c r="A105" s="15">
        <v>1</v>
      </c>
      <c r="B105" s="131" t="s">
        <v>52</v>
      </c>
      <c r="C105" s="17">
        <v>1</v>
      </c>
      <c r="D105" s="15" t="s">
        <v>48</v>
      </c>
      <c r="E105" s="17">
        <v>0</v>
      </c>
      <c r="F105" s="13">
        <f aca="true" t="shared" si="12" ref="F105:F110">C105*E105</f>
        <v>0</v>
      </c>
      <c r="G105" s="17">
        <v>1000</v>
      </c>
      <c r="H105" s="13">
        <f aca="true" t="shared" si="13" ref="H105:H114">C105*G105</f>
        <v>1000</v>
      </c>
      <c r="I105" s="13">
        <f aca="true" t="shared" si="14" ref="I105:I118">H105+F105</f>
        <v>1000</v>
      </c>
      <c r="J105" s="32"/>
      <c r="K105" s="284"/>
      <c r="L105" s="6"/>
    </row>
    <row r="106" spans="1:12" ht="21.75" customHeight="1">
      <c r="A106" s="15">
        <v>2</v>
      </c>
      <c r="B106" s="131" t="s">
        <v>53</v>
      </c>
      <c r="C106" s="17">
        <v>1</v>
      </c>
      <c r="D106" s="15" t="s">
        <v>48</v>
      </c>
      <c r="E106" s="17">
        <v>0</v>
      </c>
      <c r="F106" s="13">
        <f t="shared" si="12"/>
        <v>0</v>
      </c>
      <c r="G106" s="17">
        <v>100</v>
      </c>
      <c r="H106" s="13">
        <f t="shared" si="13"/>
        <v>100</v>
      </c>
      <c r="I106" s="13">
        <f t="shared" si="14"/>
        <v>100</v>
      </c>
      <c r="J106" s="32"/>
      <c r="K106" s="284"/>
      <c r="L106" s="6"/>
    </row>
    <row r="107" spans="1:12" ht="21.75" customHeight="1">
      <c r="A107" s="18">
        <v>3</v>
      </c>
      <c r="B107" s="133" t="s">
        <v>54</v>
      </c>
      <c r="C107" s="20">
        <v>1</v>
      </c>
      <c r="D107" s="18" t="s">
        <v>48</v>
      </c>
      <c r="E107" s="20">
        <v>0</v>
      </c>
      <c r="F107" s="19">
        <f t="shared" si="12"/>
        <v>0</v>
      </c>
      <c r="G107" s="20">
        <v>100</v>
      </c>
      <c r="H107" s="19">
        <f t="shared" si="13"/>
        <v>100</v>
      </c>
      <c r="I107" s="19">
        <f t="shared" si="14"/>
        <v>100</v>
      </c>
      <c r="J107" s="34"/>
      <c r="K107" s="285"/>
      <c r="L107" s="6"/>
    </row>
    <row r="108" spans="1:12" ht="21.75" customHeight="1">
      <c r="A108" s="15">
        <v>4</v>
      </c>
      <c r="B108" s="131" t="s">
        <v>45</v>
      </c>
      <c r="C108" s="17">
        <v>1</v>
      </c>
      <c r="D108" s="15" t="s">
        <v>48</v>
      </c>
      <c r="E108" s="17">
        <v>0</v>
      </c>
      <c r="F108" s="13">
        <f t="shared" si="12"/>
        <v>0</v>
      </c>
      <c r="G108" s="17">
        <v>1500</v>
      </c>
      <c r="H108" s="13">
        <f t="shared" si="13"/>
        <v>1500</v>
      </c>
      <c r="I108" s="13">
        <f t="shared" si="14"/>
        <v>1500</v>
      </c>
      <c r="J108" s="32"/>
      <c r="K108" s="284"/>
      <c r="L108" s="6"/>
    </row>
    <row r="109" spans="1:12" ht="21.75" customHeight="1">
      <c r="A109" s="15">
        <v>5</v>
      </c>
      <c r="B109" s="131" t="s">
        <v>233</v>
      </c>
      <c r="C109" s="17">
        <v>1</v>
      </c>
      <c r="D109" s="15" t="s">
        <v>48</v>
      </c>
      <c r="E109" s="17">
        <v>0</v>
      </c>
      <c r="F109" s="13">
        <f t="shared" si="12"/>
        <v>0</v>
      </c>
      <c r="G109" s="17">
        <v>1000</v>
      </c>
      <c r="H109" s="13">
        <f t="shared" si="13"/>
        <v>1000</v>
      </c>
      <c r="I109" s="13">
        <f t="shared" si="14"/>
        <v>1000</v>
      </c>
      <c r="J109" s="32"/>
      <c r="K109" s="284"/>
      <c r="L109" s="6"/>
    </row>
    <row r="110" spans="1:12" ht="21.75" customHeight="1">
      <c r="A110" s="15">
        <v>6</v>
      </c>
      <c r="B110" s="131" t="s">
        <v>82</v>
      </c>
      <c r="C110" s="17">
        <v>2</v>
      </c>
      <c r="D110" s="15" t="s">
        <v>48</v>
      </c>
      <c r="E110" s="17">
        <v>0</v>
      </c>
      <c r="F110" s="13">
        <f t="shared" si="12"/>
        <v>0</v>
      </c>
      <c r="G110" s="17">
        <v>2000</v>
      </c>
      <c r="H110" s="13">
        <f t="shared" si="13"/>
        <v>4000</v>
      </c>
      <c r="I110" s="13">
        <f t="shared" si="14"/>
        <v>4000</v>
      </c>
      <c r="J110" s="32"/>
      <c r="K110" s="284"/>
      <c r="L110" s="6"/>
    </row>
    <row r="111" spans="1:12" ht="21.75" customHeight="1">
      <c r="A111" s="18">
        <v>7</v>
      </c>
      <c r="B111" s="131" t="s">
        <v>80</v>
      </c>
      <c r="C111" s="20">
        <v>1</v>
      </c>
      <c r="D111" s="15" t="s">
        <v>48</v>
      </c>
      <c r="E111" s="20"/>
      <c r="F111" s="19"/>
      <c r="G111" s="17">
        <v>2000</v>
      </c>
      <c r="H111" s="13">
        <f t="shared" si="13"/>
        <v>2000</v>
      </c>
      <c r="I111" s="13">
        <f t="shared" si="14"/>
        <v>2000</v>
      </c>
      <c r="J111" s="34"/>
      <c r="K111" s="284"/>
      <c r="L111" s="6"/>
    </row>
    <row r="112" spans="1:12" ht="21.75" customHeight="1">
      <c r="A112" s="18">
        <v>8</v>
      </c>
      <c r="B112" s="133" t="s">
        <v>46</v>
      </c>
      <c r="C112" s="20">
        <v>120</v>
      </c>
      <c r="D112" s="18" t="s">
        <v>48</v>
      </c>
      <c r="E112" s="20">
        <v>0</v>
      </c>
      <c r="F112" s="19">
        <f>C112*E112</f>
        <v>0</v>
      </c>
      <c r="G112" s="20">
        <v>50</v>
      </c>
      <c r="H112" s="19">
        <f t="shared" si="13"/>
        <v>6000</v>
      </c>
      <c r="I112" s="19">
        <f t="shared" si="14"/>
        <v>6000</v>
      </c>
      <c r="J112" s="34"/>
      <c r="K112" s="284"/>
      <c r="L112" s="6"/>
    </row>
    <row r="113" spans="1:12" ht="21.75" customHeight="1">
      <c r="A113" s="15">
        <v>9</v>
      </c>
      <c r="B113" s="131" t="s">
        <v>47</v>
      </c>
      <c r="C113" s="17">
        <v>3</v>
      </c>
      <c r="D113" s="15" t="s">
        <v>48</v>
      </c>
      <c r="E113" s="17">
        <v>0</v>
      </c>
      <c r="F113" s="13">
        <f>C113*E113</f>
        <v>0</v>
      </c>
      <c r="G113" s="17">
        <v>100</v>
      </c>
      <c r="H113" s="13">
        <f t="shared" si="13"/>
        <v>300</v>
      </c>
      <c r="I113" s="13">
        <f t="shared" si="14"/>
        <v>300</v>
      </c>
      <c r="J113" s="32"/>
      <c r="K113" s="284"/>
      <c r="L113" s="6"/>
    </row>
    <row r="114" spans="1:12" ht="21.75" customHeight="1">
      <c r="A114" s="18">
        <v>10</v>
      </c>
      <c r="B114" s="131" t="s">
        <v>248</v>
      </c>
      <c r="C114" s="17">
        <v>2</v>
      </c>
      <c r="D114" s="15" t="s">
        <v>48</v>
      </c>
      <c r="E114" s="17">
        <v>0</v>
      </c>
      <c r="F114" s="13">
        <f>C114*E114</f>
        <v>0</v>
      </c>
      <c r="G114" s="17">
        <v>0</v>
      </c>
      <c r="H114" s="13">
        <f t="shared" si="13"/>
        <v>0</v>
      </c>
      <c r="I114" s="13">
        <f t="shared" si="14"/>
        <v>0</v>
      </c>
      <c r="J114" s="32"/>
      <c r="K114" s="284"/>
      <c r="L114" s="6"/>
    </row>
    <row r="115" spans="1:12" ht="21.75" customHeight="1">
      <c r="A115" s="15">
        <v>11</v>
      </c>
      <c r="B115" s="131" t="s">
        <v>234</v>
      </c>
      <c r="C115" s="17">
        <v>2</v>
      </c>
      <c r="D115" s="15" t="s">
        <v>49</v>
      </c>
      <c r="E115" s="17">
        <v>0</v>
      </c>
      <c r="F115" s="13">
        <f>E115*C115</f>
        <v>0</v>
      </c>
      <c r="G115" s="17"/>
      <c r="H115" s="13">
        <f>G115*C115</f>
        <v>0</v>
      </c>
      <c r="I115" s="13">
        <f t="shared" si="14"/>
        <v>0</v>
      </c>
      <c r="J115" s="32"/>
      <c r="K115" s="98"/>
      <c r="L115" s="6"/>
    </row>
    <row r="116" spans="1:12" ht="21.75" customHeight="1">
      <c r="A116" s="18">
        <v>12</v>
      </c>
      <c r="B116" s="131" t="s">
        <v>229</v>
      </c>
      <c r="C116" s="17">
        <v>1</v>
      </c>
      <c r="D116" s="15" t="s">
        <v>49</v>
      </c>
      <c r="E116" s="17">
        <v>0</v>
      </c>
      <c r="F116" s="13">
        <f>E116*C116</f>
        <v>0</v>
      </c>
      <c r="G116" s="17"/>
      <c r="H116" s="13">
        <f>G116*C116</f>
        <v>0</v>
      </c>
      <c r="I116" s="13">
        <f t="shared" si="14"/>
        <v>0</v>
      </c>
      <c r="J116" s="32"/>
      <c r="K116" s="98"/>
      <c r="L116" s="6"/>
    </row>
    <row r="117" spans="1:12" ht="21.75" customHeight="1">
      <c r="A117" s="15">
        <v>13</v>
      </c>
      <c r="B117" s="133" t="s">
        <v>235</v>
      </c>
      <c r="C117" s="20">
        <v>4</v>
      </c>
      <c r="D117" s="18" t="s">
        <v>49</v>
      </c>
      <c r="E117" s="20">
        <v>0</v>
      </c>
      <c r="F117" s="19">
        <f>E117*C117</f>
        <v>0</v>
      </c>
      <c r="G117" s="20"/>
      <c r="H117" s="19">
        <f>G117*C117</f>
        <v>0</v>
      </c>
      <c r="I117" s="19">
        <f t="shared" si="14"/>
        <v>0</v>
      </c>
      <c r="J117" s="34"/>
      <c r="K117" s="290"/>
      <c r="L117" s="6"/>
    </row>
    <row r="118" spans="1:12" ht="21.75" customHeight="1">
      <c r="A118" s="18">
        <v>14</v>
      </c>
      <c r="B118" s="132" t="s">
        <v>50</v>
      </c>
      <c r="C118" s="21">
        <v>1</v>
      </c>
      <c r="D118" s="27" t="s">
        <v>51</v>
      </c>
      <c r="E118" s="21"/>
      <c r="F118" s="28">
        <f>E118*C118</f>
        <v>0</v>
      </c>
      <c r="G118" s="21">
        <v>50000</v>
      </c>
      <c r="H118" s="28">
        <f>G118*C118</f>
        <v>50000</v>
      </c>
      <c r="I118" s="28">
        <f t="shared" si="14"/>
        <v>50000</v>
      </c>
      <c r="J118" s="291"/>
      <c r="K118" s="286"/>
      <c r="L118" s="6"/>
    </row>
    <row r="119" spans="1:12" ht="21.75" customHeight="1">
      <c r="A119" s="100"/>
      <c r="B119" s="108" t="s">
        <v>81</v>
      </c>
      <c r="C119" s="107">
        <v>1</v>
      </c>
      <c r="D119" s="108" t="s">
        <v>21</v>
      </c>
      <c r="E119" s="107"/>
      <c r="F119" s="109"/>
      <c r="G119" s="107"/>
      <c r="H119" s="109"/>
      <c r="I119" s="109">
        <f>SUM(I105:I118)</f>
        <v>66000</v>
      </c>
      <c r="J119" s="292"/>
      <c r="K119" s="289"/>
      <c r="L119" s="6"/>
    </row>
    <row r="120" spans="1:12" ht="21.75" customHeight="1">
      <c r="A120" s="348"/>
      <c r="B120" s="349"/>
      <c r="C120" s="350"/>
      <c r="D120" s="251"/>
      <c r="E120" s="350"/>
      <c r="F120" s="351"/>
      <c r="G120" s="350"/>
      <c r="H120" s="351"/>
      <c r="I120" s="351"/>
      <c r="J120" s="293"/>
      <c r="K120" s="294"/>
      <c r="L120" s="6"/>
    </row>
    <row r="121" spans="1:12" ht="21.75" customHeight="1">
      <c r="A121" s="4" t="s">
        <v>11</v>
      </c>
      <c r="B121" s="503" t="s">
        <v>12</v>
      </c>
      <c r="C121" s="503"/>
      <c r="D121" s="503"/>
      <c r="E121" s="503"/>
      <c r="F121" s="503"/>
      <c r="G121" s="503"/>
      <c r="H121" s="503"/>
      <c r="I121" s="503"/>
      <c r="J121" s="504"/>
      <c r="K121" s="504"/>
      <c r="L121" s="6"/>
    </row>
    <row r="122" spans="1:12" ht="21.75" customHeight="1">
      <c r="A122" s="492" t="s">
        <v>202</v>
      </c>
      <c r="B122" s="492"/>
      <c r="C122" s="492"/>
      <c r="D122" s="492"/>
      <c r="E122" s="492"/>
      <c r="F122" s="492"/>
      <c r="G122" s="492"/>
      <c r="H122" s="492"/>
      <c r="I122" s="492"/>
      <c r="J122" s="493"/>
      <c r="K122" s="493"/>
      <c r="L122" s="6"/>
    </row>
    <row r="123" spans="1:12" ht="21.75" customHeight="1">
      <c r="A123" s="492" t="s">
        <v>196</v>
      </c>
      <c r="B123" s="492"/>
      <c r="C123" s="492"/>
      <c r="D123" s="492"/>
      <c r="E123" s="492"/>
      <c r="F123" s="492"/>
      <c r="G123" s="492"/>
      <c r="H123" s="492"/>
      <c r="I123" s="492"/>
      <c r="J123" s="493"/>
      <c r="K123" s="493"/>
      <c r="L123" s="6"/>
    </row>
    <row r="124" spans="1:12" ht="21.75" customHeight="1">
      <c r="A124" s="492" t="s">
        <v>105</v>
      </c>
      <c r="B124" s="492"/>
      <c r="C124" s="492"/>
      <c r="D124" s="492"/>
      <c r="E124" s="492"/>
      <c r="F124" s="492"/>
      <c r="G124" s="492"/>
      <c r="H124" s="492"/>
      <c r="I124" s="492"/>
      <c r="J124" s="493"/>
      <c r="K124" s="493"/>
      <c r="L124" s="6"/>
    </row>
    <row r="125" spans="1:12" ht="21.75" customHeight="1">
      <c r="A125" s="501" t="s">
        <v>247</v>
      </c>
      <c r="B125" s="501"/>
      <c r="C125" s="501"/>
      <c r="D125" s="501"/>
      <c r="E125" s="501"/>
      <c r="F125" s="501"/>
      <c r="G125" s="501"/>
      <c r="H125" s="501"/>
      <c r="I125" s="501"/>
      <c r="J125" s="502" t="s">
        <v>236</v>
      </c>
      <c r="K125" s="502"/>
      <c r="L125" s="6"/>
    </row>
    <row r="126" spans="1:12" ht="21.75" customHeight="1">
      <c r="A126" s="494" t="s">
        <v>11</v>
      </c>
      <c r="B126" s="494" t="s">
        <v>0</v>
      </c>
      <c r="C126" s="494" t="s">
        <v>2</v>
      </c>
      <c r="D126" s="494" t="s">
        <v>3</v>
      </c>
      <c r="E126" s="500" t="s">
        <v>4</v>
      </c>
      <c r="F126" s="500"/>
      <c r="G126" s="500" t="s">
        <v>5</v>
      </c>
      <c r="H126" s="500"/>
      <c r="I126" s="494" t="s">
        <v>14</v>
      </c>
      <c r="J126" s="496" t="s">
        <v>1</v>
      </c>
      <c r="K126" s="497"/>
      <c r="L126" s="6"/>
    </row>
    <row r="127" spans="1:12" ht="21.75" customHeight="1">
      <c r="A127" s="495"/>
      <c r="B127" s="495"/>
      <c r="C127" s="495"/>
      <c r="D127" s="495"/>
      <c r="E127" s="7" t="s">
        <v>15</v>
      </c>
      <c r="F127" s="7" t="s">
        <v>16</v>
      </c>
      <c r="G127" s="7" t="s">
        <v>15</v>
      </c>
      <c r="H127" s="7" t="s">
        <v>16</v>
      </c>
      <c r="I127" s="495"/>
      <c r="J127" s="498"/>
      <c r="K127" s="499"/>
      <c r="L127" s="6"/>
    </row>
    <row r="128" spans="1:12" ht="21.75" customHeight="1">
      <c r="A128" s="50" t="s">
        <v>174</v>
      </c>
      <c r="B128" s="134" t="s">
        <v>101</v>
      </c>
      <c r="C128" s="147"/>
      <c r="D128" s="147"/>
      <c r="E128" s="147"/>
      <c r="F128" s="147"/>
      <c r="G128" s="147"/>
      <c r="H128" s="147"/>
      <c r="I128" s="147"/>
      <c r="J128" s="295"/>
      <c r="K128" s="296"/>
      <c r="L128" s="6"/>
    </row>
    <row r="129" spans="1:12" ht="21.75" customHeight="1">
      <c r="A129" s="15">
        <v>1</v>
      </c>
      <c r="B129" s="131" t="s">
        <v>102</v>
      </c>
      <c r="C129" s="17">
        <v>84</v>
      </c>
      <c r="D129" s="15" t="s">
        <v>103</v>
      </c>
      <c r="E129" s="339">
        <v>16</v>
      </c>
      <c r="F129" s="19">
        <f>E129*C129</f>
        <v>1344</v>
      </c>
      <c r="G129" s="20">
        <v>7</v>
      </c>
      <c r="H129" s="19">
        <f>G129*C129</f>
        <v>588</v>
      </c>
      <c r="I129" s="19">
        <f>H129+F129</f>
        <v>1932</v>
      </c>
      <c r="J129" s="124"/>
      <c r="K129" s="284"/>
      <c r="L129" s="6"/>
    </row>
    <row r="130" spans="1:12" ht="21.75" customHeight="1">
      <c r="A130" s="15">
        <v>2</v>
      </c>
      <c r="B130" s="131" t="s">
        <v>104</v>
      </c>
      <c r="C130" s="17">
        <v>18</v>
      </c>
      <c r="D130" s="15" t="s">
        <v>108</v>
      </c>
      <c r="E130" s="339">
        <v>0</v>
      </c>
      <c r="F130" s="19">
        <f>E130*C130</f>
        <v>0</v>
      </c>
      <c r="G130" s="20">
        <v>250</v>
      </c>
      <c r="H130" s="19">
        <f>G130*C130</f>
        <v>4500</v>
      </c>
      <c r="I130" s="19">
        <f>H130+F130</f>
        <v>4500</v>
      </c>
      <c r="J130" s="287"/>
      <c r="K130" s="284"/>
      <c r="L130" s="6"/>
    </row>
    <row r="131" spans="1:12" ht="21.75" customHeight="1">
      <c r="A131" s="352"/>
      <c r="B131" s="108" t="s">
        <v>101</v>
      </c>
      <c r="C131" s="107">
        <v>1</v>
      </c>
      <c r="D131" s="108" t="s">
        <v>21</v>
      </c>
      <c r="E131" s="107"/>
      <c r="F131" s="109"/>
      <c r="G131" s="107"/>
      <c r="H131" s="109"/>
      <c r="I131" s="109">
        <f>SUM(I129:I130)</f>
        <v>6432</v>
      </c>
      <c r="J131" s="297"/>
      <c r="K131" s="285"/>
      <c r="L131" s="6"/>
    </row>
    <row r="132" spans="1:12" ht="21.75" customHeight="1">
      <c r="A132" s="100"/>
      <c r="B132" s="353" t="s">
        <v>92</v>
      </c>
      <c r="C132" s="354"/>
      <c r="D132" s="353"/>
      <c r="E132" s="354"/>
      <c r="F132" s="355"/>
      <c r="G132" s="354"/>
      <c r="H132" s="355"/>
      <c r="I132" s="355">
        <f>I119+I95+I78+I24+I131</f>
        <v>1869748.3120000002</v>
      </c>
      <c r="J132" s="292"/>
      <c r="K132" s="66"/>
      <c r="L132" s="6"/>
    </row>
    <row r="133" spans="1:12" ht="21.75" customHeight="1">
      <c r="A133" s="89"/>
      <c r="B133" s="141"/>
      <c r="C133" s="72"/>
      <c r="D133" s="83"/>
      <c r="E133" s="105"/>
      <c r="F133" s="106"/>
      <c r="G133" s="72"/>
      <c r="H133" s="75"/>
      <c r="I133" s="75"/>
      <c r="J133" s="39"/>
      <c r="K133" s="52"/>
      <c r="L133" s="6"/>
    </row>
    <row r="134" spans="1:12" ht="21.75" customHeight="1">
      <c r="A134" s="81"/>
      <c r="B134" s="84"/>
      <c r="C134" s="67"/>
      <c r="D134" s="68"/>
      <c r="E134" s="87"/>
      <c r="F134" s="88"/>
      <c r="G134" s="67"/>
      <c r="H134" s="47"/>
      <c r="I134" s="47"/>
      <c r="J134" s="32"/>
      <c r="K134" s="33"/>
      <c r="L134" s="6"/>
    </row>
    <row r="135" spans="1:12" ht="21.75" customHeight="1">
      <c r="A135" s="81"/>
      <c r="B135" s="84"/>
      <c r="C135" s="67"/>
      <c r="D135" s="68"/>
      <c r="E135" s="87"/>
      <c r="F135" s="88"/>
      <c r="G135" s="67"/>
      <c r="H135" s="47"/>
      <c r="I135" s="47"/>
      <c r="J135" s="32"/>
      <c r="K135" s="33"/>
      <c r="L135" s="6"/>
    </row>
    <row r="136" spans="1:12" ht="21.75" customHeight="1">
      <c r="A136" s="81"/>
      <c r="B136" s="84"/>
      <c r="C136" s="67"/>
      <c r="D136" s="68"/>
      <c r="E136" s="87"/>
      <c r="F136" s="88"/>
      <c r="G136" s="67"/>
      <c r="H136" s="47"/>
      <c r="I136" s="47"/>
      <c r="J136" s="32"/>
      <c r="K136" s="33"/>
      <c r="L136" s="6"/>
    </row>
    <row r="137" spans="1:12" ht="21.75" customHeight="1">
      <c r="A137" s="81"/>
      <c r="B137" s="84"/>
      <c r="C137" s="67"/>
      <c r="D137" s="68"/>
      <c r="E137" s="87"/>
      <c r="F137" s="88"/>
      <c r="G137" s="67"/>
      <c r="H137" s="47"/>
      <c r="I137" s="47"/>
      <c r="J137" s="32"/>
      <c r="K137" s="33"/>
      <c r="L137" s="6"/>
    </row>
    <row r="138" spans="1:12" ht="21.75" customHeight="1">
      <c r="A138" s="81"/>
      <c r="B138" s="84"/>
      <c r="C138" s="67"/>
      <c r="D138" s="68"/>
      <c r="E138" s="87"/>
      <c r="F138" s="88"/>
      <c r="G138" s="67"/>
      <c r="H138" s="47"/>
      <c r="I138" s="47"/>
      <c r="J138" s="32"/>
      <c r="K138" s="33"/>
      <c r="L138" s="6"/>
    </row>
    <row r="139" spans="1:12" ht="21.75" customHeight="1">
      <c r="A139" s="81"/>
      <c r="B139" s="84"/>
      <c r="C139" s="67"/>
      <c r="D139" s="68"/>
      <c r="E139" s="87"/>
      <c r="F139" s="88"/>
      <c r="G139" s="67"/>
      <c r="H139" s="47"/>
      <c r="I139" s="47"/>
      <c r="J139" s="32"/>
      <c r="K139" s="33"/>
      <c r="L139" s="6"/>
    </row>
    <row r="140" spans="1:12" ht="21.75" customHeight="1">
      <c r="A140" s="81"/>
      <c r="B140" s="84"/>
      <c r="C140" s="67"/>
      <c r="D140" s="68"/>
      <c r="E140" s="87"/>
      <c r="F140" s="88"/>
      <c r="G140" s="67"/>
      <c r="H140" s="47"/>
      <c r="I140" s="47"/>
      <c r="J140" s="32"/>
      <c r="K140" s="33"/>
      <c r="L140" s="6"/>
    </row>
    <row r="141" spans="1:12" ht="21.75" customHeight="1">
      <c r="A141" s="81"/>
      <c r="B141" s="84"/>
      <c r="C141" s="67"/>
      <c r="D141" s="68"/>
      <c r="E141" s="87"/>
      <c r="F141" s="88"/>
      <c r="G141" s="67"/>
      <c r="H141" s="47"/>
      <c r="I141" s="47"/>
      <c r="J141" s="32"/>
      <c r="K141" s="33"/>
      <c r="L141" s="6"/>
    </row>
    <row r="142" spans="1:12" ht="21.75" customHeight="1">
      <c r="A142" s="82"/>
      <c r="B142" s="90"/>
      <c r="C142" s="69"/>
      <c r="D142" s="70"/>
      <c r="E142" s="91"/>
      <c r="F142" s="92"/>
      <c r="G142" s="69"/>
      <c r="H142" s="86"/>
      <c r="I142" s="86"/>
      <c r="J142" s="35"/>
      <c r="K142" s="36"/>
      <c r="L142" s="6"/>
    </row>
    <row r="143" spans="10:12" ht="21.75" customHeight="1">
      <c r="J143" s="6"/>
      <c r="L143" s="6"/>
    </row>
    <row r="144" spans="10:12" ht="21.75" customHeight="1">
      <c r="J144" s="6"/>
      <c r="L144" s="6"/>
    </row>
    <row r="145" spans="10:12" ht="21.75" customHeight="1">
      <c r="J145" s="6"/>
      <c r="L145" s="6"/>
    </row>
    <row r="146" spans="10:12" ht="21.75" customHeight="1">
      <c r="J146" s="6"/>
      <c r="L146" s="6"/>
    </row>
    <row r="147" spans="10:12" ht="21.75" customHeight="1">
      <c r="J147" s="6"/>
      <c r="L147" s="6"/>
    </row>
    <row r="148" spans="10:12" ht="21.75" customHeight="1">
      <c r="J148" s="6"/>
      <c r="L148" s="6"/>
    </row>
    <row r="149" spans="10:12" ht="21.75" customHeight="1">
      <c r="J149" s="6"/>
      <c r="L149" s="6"/>
    </row>
    <row r="150" spans="10:12" ht="21.75" customHeight="1">
      <c r="J150" s="6"/>
      <c r="L150" s="6"/>
    </row>
    <row r="151" spans="10:12" ht="21.75" customHeight="1">
      <c r="J151" s="6"/>
      <c r="L151" s="6"/>
    </row>
    <row r="152" spans="10:12" ht="21.75" customHeight="1">
      <c r="J152" s="6"/>
      <c r="L152" s="6"/>
    </row>
    <row r="153" spans="10:12" ht="21.75" customHeight="1">
      <c r="J153" s="6"/>
      <c r="L153" s="6"/>
    </row>
    <row r="154" spans="10:12" ht="21.75" customHeight="1">
      <c r="J154" s="6"/>
      <c r="L154" s="6"/>
    </row>
    <row r="155" spans="10:12" ht="21.75" customHeight="1">
      <c r="J155" s="6"/>
      <c r="L155" s="6"/>
    </row>
    <row r="156" spans="10:12" ht="21.75" customHeight="1">
      <c r="J156" s="6"/>
      <c r="L156" s="6"/>
    </row>
    <row r="157" spans="10:12" ht="21.75" customHeight="1">
      <c r="J157" s="6"/>
      <c r="L157" s="6"/>
    </row>
    <row r="158" spans="10:12" ht="21.75" customHeight="1">
      <c r="J158" s="6"/>
      <c r="L158" s="6"/>
    </row>
    <row r="159" spans="10:12" ht="21.75" customHeight="1">
      <c r="J159" s="6"/>
      <c r="L159" s="6"/>
    </row>
    <row r="160" spans="10:12" ht="21.75" customHeight="1">
      <c r="J160" s="6"/>
      <c r="L160" s="6"/>
    </row>
    <row r="161" spans="10:12" ht="21.75" customHeight="1">
      <c r="J161" s="6"/>
      <c r="L161" s="6"/>
    </row>
    <row r="162" spans="10:12" ht="21.75" customHeight="1">
      <c r="J162" s="6"/>
      <c r="L162" s="6"/>
    </row>
    <row r="163" spans="10:12" ht="21.75" customHeight="1">
      <c r="J163" s="6"/>
      <c r="L163" s="6"/>
    </row>
    <row r="164" spans="10:12" ht="21.75" customHeight="1">
      <c r="J164" s="6"/>
      <c r="L164" s="6"/>
    </row>
    <row r="165" spans="10:12" ht="21.75" customHeight="1">
      <c r="J165" s="6"/>
      <c r="L165" s="6"/>
    </row>
    <row r="166" spans="10:12" ht="21.75" customHeight="1">
      <c r="J166" s="6"/>
      <c r="L166" s="6"/>
    </row>
    <row r="167" spans="10:12" ht="21.75" customHeight="1">
      <c r="J167" s="6"/>
      <c r="L167" s="6"/>
    </row>
    <row r="168" spans="10:12" ht="21.75" customHeight="1">
      <c r="J168" s="6"/>
      <c r="L168" s="6"/>
    </row>
    <row r="169" spans="10:12" ht="21.75" customHeight="1">
      <c r="J169" s="6"/>
      <c r="L169" s="6"/>
    </row>
    <row r="170" spans="10:12" ht="21.75" customHeight="1">
      <c r="J170" s="6"/>
      <c r="L170" s="6"/>
    </row>
    <row r="171" spans="10:12" ht="21.75" customHeight="1">
      <c r="J171" s="6"/>
      <c r="L171" s="6"/>
    </row>
    <row r="172" spans="10:12" ht="21.75" customHeight="1">
      <c r="J172" s="6"/>
      <c r="L172" s="6"/>
    </row>
    <row r="173" spans="10:12" ht="21.75" customHeight="1">
      <c r="J173" s="6"/>
      <c r="L173" s="6"/>
    </row>
    <row r="174" spans="10:12" ht="21.75" customHeight="1">
      <c r="J174" s="6"/>
      <c r="L174" s="6"/>
    </row>
    <row r="175" spans="10:12" ht="21.75" customHeight="1">
      <c r="J175" s="6"/>
      <c r="L175" s="6"/>
    </row>
    <row r="176" spans="10:12" ht="21.75" customHeight="1">
      <c r="J176" s="6"/>
      <c r="L176" s="6"/>
    </row>
    <row r="177" spans="10:12" ht="21.75" customHeight="1">
      <c r="J177" s="6"/>
      <c r="L177" s="6"/>
    </row>
    <row r="178" spans="10:12" ht="21.75" customHeight="1">
      <c r="J178" s="6"/>
      <c r="L178" s="6"/>
    </row>
    <row r="179" spans="10:12" ht="21.75" customHeight="1">
      <c r="J179" s="6"/>
      <c r="L179" s="6"/>
    </row>
    <row r="180" spans="10:12" ht="21.75" customHeight="1">
      <c r="J180" s="6"/>
      <c r="L180" s="6"/>
    </row>
    <row r="181" spans="10:12" ht="21.75" customHeight="1">
      <c r="J181" s="6"/>
      <c r="L181" s="6"/>
    </row>
    <row r="182" spans="10:12" ht="21.75" customHeight="1">
      <c r="J182" s="6"/>
      <c r="L182" s="6"/>
    </row>
    <row r="183" spans="10:12" ht="21.75" customHeight="1">
      <c r="J183" s="6"/>
      <c r="L183" s="6"/>
    </row>
    <row r="184" spans="10:12" ht="21.75" customHeight="1">
      <c r="J184" s="6"/>
      <c r="L184" s="6"/>
    </row>
    <row r="185" spans="10:12" ht="21.75" customHeight="1">
      <c r="J185" s="6"/>
      <c r="L185" s="6"/>
    </row>
    <row r="186" spans="10:12" ht="21.75" customHeight="1">
      <c r="J186" s="6"/>
      <c r="L186" s="6"/>
    </row>
    <row r="187" spans="10:12" ht="21.75" customHeight="1">
      <c r="J187" s="6"/>
      <c r="L187" s="6"/>
    </row>
    <row r="188" spans="10:12" ht="21.75" customHeight="1">
      <c r="J188" s="6"/>
      <c r="L188" s="6"/>
    </row>
    <row r="189" spans="10:12" ht="21.75" customHeight="1">
      <c r="J189" s="6"/>
      <c r="L189" s="6"/>
    </row>
    <row r="190" spans="10:12" ht="21.75" customHeight="1">
      <c r="J190" s="6"/>
      <c r="L190" s="6"/>
    </row>
    <row r="191" spans="10:12" ht="21.75" customHeight="1">
      <c r="J191" s="6"/>
      <c r="L191" s="6"/>
    </row>
    <row r="192" spans="10:12" ht="21.75" customHeight="1">
      <c r="J192" s="6"/>
      <c r="L192" s="6"/>
    </row>
    <row r="193" spans="10:12" ht="21.75" customHeight="1">
      <c r="J193" s="6"/>
      <c r="L193" s="6"/>
    </row>
    <row r="194" spans="10:12" ht="21.75" customHeight="1">
      <c r="J194" s="6"/>
      <c r="L194" s="6"/>
    </row>
    <row r="195" spans="10:12" ht="18.75">
      <c r="J195" s="6"/>
      <c r="L195" s="6"/>
    </row>
    <row r="196" spans="10:12" ht="18.75">
      <c r="J196" s="6"/>
      <c r="L196" s="6"/>
    </row>
    <row r="197" spans="10:12" ht="18.75">
      <c r="J197" s="6"/>
      <c r="L197" s="6"/>
    </row>
    <row r="198" spans="10:12" ht="18.75">
      <c r="J198" s="6"/>
      <c r="L198" s="6"/>
    </row>
    <row r="199" spans="10:12" ht="18.75">
      <c r="J199" s="6"/>
      <c r="L199" s="6"/>
    </row>
    <row r="200" spans="10:12" ht="18.75">
      <c r="J200" s="6"/>
      <c r="L200" s="6"/>
    </row>
    <row r="201" spans="10:12" ht="18.75">
      <c r="J201" s="6"/>
      <c r="L201" s="6"/>
    </row>
    <row r="202" spans="10:12" ht="18.75">
      <c r="J202" s="6"/>
      <c r="L202" s="6"/>
    </row>
    <row r="203" ht="18.75">
      <c r="L203" s="6"/>
    </row>
    <row r="204" ht="18.75">
      <c r="L204" s="6"/>
    </row>
    <row r="253" spans="13:256" ht="18.75"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</row>
    <row r="256" spans="1:256" s="29" customFormat="1" ht="18.75">
      <c r="A256" s="6"/>
      <c r="B256" s="6"/>
      <c r="C256" s="6"/>
      <c r="D256" s="6"/>
      <c r="E256" s="6"/>
      <c r="F256" s="6"/>
      <c r="G256" s="6"/>
      <c r="H256" s="6"/>
      <c r="I256" s="6"/>
      <c r="J256" s="24"/>
      <c r="K256" s="6"/>
      <c r="L256" s="5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</sheetData>
  <sheetProtection/>
  <mergeCells count="100">
    <mergeCell ref="E126:F126"/>
    <mergeCell ref="G126:H126"/>
    <mergeCell ref="A124:I124"/>
    <mergeCell ref="J124:K124"/>
    <mergeCell ref="A125:I125"/>
    <mergeCell ref="J125:K125"/>
    <mergeCell ref="I126:I127"/>
    <mergeCell ref="J126:K127"/>
    <mergeCell ref="A126:A127"/>
    <mergeCell ref="B126:B127"/>
    <mergeCell ref="C126:C127"/>
    <mergeCell ref="D126:D127"/>
    <mergeCell ref="I102:I103"/>
    <mergeCell ref="J102:K103"/>
    <mergeCell ref="B121:I121"/>
    <mergeCell ref="J121:K121"/>
    <mergeCell ref="A122:I122"/>
    <mergeCell ref="J122:K122"/>
    <mergeCell ref="E102:F102"/>
    <mergeCell ref="G102:H102"/>
    <mergeCell ref="A123:I123"/>
    <mergeCell ref="J123:K123"/>
    <mergeCell ref="A100:I100"/>
    <mergeCell ref="J100:K100"/>
    <mergeCell ref="A101:I101"/>
    <mergeCell ref="J101:K101"/>
    <mergeCell ref="A102:A103"/>
    <mergeCell ref="B102:B103"/>
    <mergeCell ref="C102:C103"/>
    <mergeCell ref="D102:D103"/>
    <mergeCell ref="B97:I97"/>
    <mergeCell ref="J97:K97"/>
    <mergeCell ref="A98:I98"/>
    <mergeCell ref="J98:K98"/>
    <mergeCell ref="A99:I99"/>
    <mergeCell ref="J99:K99"/>
    <mergeCell ref="A77:I77"/>
    <mergeCell ref="J77:K77"/>
    <mergeCell ref="B73:I73"/>
    <mergeCell ref="J73:K73"/>
    <mergeCell ref="A74:I74"/>
    <mergeCell ref="J74:K74"/>
    <mergeCell ref="A75:I75"/>
    <mergeCell ref="J75:K75"/>
    <mergeCell ref="A76:I76"/>
    <mergeCell ref="J76:K76"/>
    <mergeCell ref="A53:I53"/>
    <mergeCell ref="J53:K53"/>
    <mergeCell ref="A54:A55"/>
    <mergeCell ref="B54:B55"/>
    <mergeCell ref="C54:C55"/>
    <mergeCell ref="D54:D55"/>
    <mergeCell ref="E54:F54"/>
    <mergeCell ref="G54:H54"/>
    <mergeCell ref="I54:I55"/>
    <mergeCell ref="J54:K55"/>
    <mergeCell ref="B49:I49"/>
    <mergeCell ref="J49:K49"/>
    <mergeCell ref="A50:I50"/>
    <mergeCell ref="J50:K50"/>
    <mergeCell ref="A51:I51"/>
    <mergeCell ref="J51:K51"/>
    <mergeCell ref="A52:I52"/>
    <mergeCell ref="J52:K52"/>
    <mergeCell ref="A28:I28"/>
    <mergeCell ref="J28:K28"/>
    <mergeCell ref="A29:I29"/>
    <mergeCell ref="J29:K29"/>
    <mergeCell ref="A30:A31"/>
    <mergeCell ref="B30:B31"/>
    <mergeCell ref="C30:C31"/>
    <mergeCell ref="D30:D31"/>
    <mergeCell ref="E30:F30"/>
    <mergeCell ref="G30:H30"/>
    <mergeCell ref="I30:I31"/>
    <mergeCell ref="J30:K31"/>
    <mergeCell ref="I6:I7"/>
    <mergeCell ref="J6:K7"/>
    <mergeCell ref="B25:I25"/>
    <mergeCell ref="J25:K25"/>
    <mergeCell ref="A26:I26"/>
    <mergeCell ref="J26:K26"/>
    <mergeCell ref="A27:I27"/>
    <mergeCell ref="J27:K27"/>
    <mergeCell ref="A4:I4"/>
    <mergeCell ref="J4:K4"/>
    <mergeCell ref="A5:I5"/>
    <mergeCell ref="J5:K5"/>
    <mergeCell ref="A6:A7"/>
    <mergeCell ref="B6:B7"/>
    <mergeCell ref="C6:C7"/>
    <mergeCell ref="D6:D7"/>
    <mergeCell ref="E6:F6"/>
    <mergeCell ref="G6:H6"/>
    <mergeCell ref="B1:I1"/>
    <mergeCell ref="J1:K1"/>
    <mergeCell ref="A2:I2"/>
    <mergeCell ref="J2:K2"/>
    <mergeCell ref="A3:I3"/>
    <mergeCell ref="J3:K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47">
      <selection activeCell="F66" sqref="F66"/>
    </sheetView>
  </sheetViews>
  <sheetFormatPr defaultColWidth="9.00390625" defaultRowHeight="24"/>
  <cols>
    <col min="1" max="1" width="4.875" style="1" customWidth="1"/>
    <col min="2" max="2" width="43.50390625" style="1" customWidth="1"/>
    <col min="3" max="3" width="9.125" style="1" customWidth="1"/>
    <col min="4" max="4" width="5.625" style="1" customWidth="1"/>
    <col min="5" max="5" width="9.75390625" style="1" customWidth="1"/>
    <col min="6" max="6" width="11.00390625" style="1" customWidth="1"/>
    <col min="7" max="7" width="9.75390625" style="1" customWidth="1"/>
    <col min="8" max="8" width="11.00390625" style="1" customWidth="1"/>
    <col min="9" max="9" width="13.00390625" style="1" customWidth="1"/>
    <col min="10" max="10" width="7.50390625" style="1" customWidth="1"/>
    <col min="11" max="11" width="8.00390625" style="1" customWidth="1"/>
    <col min="12" max="16384" width="9.00390625" style="1" customWidth="1"/>
  </cols>
  <sheetData>
    <row r="1" spans="1:11" ht="26.25">
      <c r="A1" s="4" t="s">
        <v>11</v>
      </c>
      <c r="B1" s="503" t="s">
        <v>12</v>
      </c>
      <c r="C1" s="503"/>
      <c r="D1" s="503"/>
      <c r="E1" s="503"/>
      <c r="F1" s="503"/>
      <c r="G1" s="503"/>
      <c r="H1" s="503"/>
      <c r="I1" s="503"/>
      <c r="J1" s="504"/>
      <c r="K1" s="504"/>
    </row>
    <row r="2" spans="1:11" ht="21" customHeight="1">
      <c r="A2" s="492" t="s">
        <v>202</v>
      </c>
      <c r="B2" s="492"/>
      <c r="C2" s="492"/>
      <c r="D2" s="492"/>
      <c r="E2" s="492"/>
      <c r="F2" s="492"/>
      <c r="G2" s="492"/>
      <c r="H2" s="492"/>
      <c r="I2" s="492"/>
      <c r="J2" s="493"/>
      <c r="K2" s="493"/>
    </row>
    <row r="3" spans="1:11" ht="21" customHeight="1">
      <c r="A3" s="492" t="s">
        <v>196</v>
      </c>
      <c r="B3" s="492"/>
      <c r="C3" s="492"/>
      <c r="D3" s="492"/>
      <c r="E3" s="492"/>
      <c r="F3" s="492"/>
      <c r="G3" s="492"/>
      <c r="H3" s="492"/>
      <c r="I3" s="492"/>
      <c r="J3" s="493"/>
      <c r="K3" s="493"/>
    </row>
    <row r="4" spans="1:11" ht="21" customHeight="1">
      <c r="A4" s="492" t="s">
        <v>105</v>
      </c>
      <c r="B4" s="492"/>
      <c r="C4" s="492"/>
      <c r="D4" s="492"/>
      <c r="E4" s="492"/>
      <c r="F4" s="492"/>
      <c r="G4" s="492"/>
      <c r="H4" s="492"/>
      <c r="I4" s="492"/>
      <c r="J4" s="493"/>
      <c r="K4" s="493"/>
    </row>
    <row r="5" spans="1:11" ht="21" customHeight="1">
      <c r="A5" s="501" t="s">
        <v>247</v>
      </c>
      <c r="B5" s="501"/>
      <c r="C5" s="501"/>
      <c r="D5" s="501"/>
      <c r="E5" s="501"/>
      <c r="F5" s="501"/>
      <c r="G5" s="501"/>
      <c r="H5" s="501"/>
      <c r="I5" s="501"/>
      <c r="J5" s="502" t="s">
        <v>237</v>
      </c>
      <c r="K5" s="502"/>
    </row>
    <row r="6" spans="1:11" ht="18.75" customHeight="1">
      <c r="A6" s="494" t="s">
        <v>13</v>
      </c>
      <c r="B6" s="494" t="s">
        <v>0</v>
      </c>
      <c r="C6" s="494" t="s">
        <v>2</v>
      </c>
      <c r="D6" s="494" t="s">
        <v>3</v>
      </c>
      <c r="E6" s="500" t="s">
        <v>4</v>
      </c>
      <c r="F6" s="500"/>
      <c r="G6" s="500" t="s">
        <v>5</v>
      </c>
      <c r="H6" s="500"/>
      <c r="I6" s="494" t="s">
        <v>14</v>
      </c>
      <c r="J6" s="496" t="s">
        <v>1</v>
      </c>
      <c r="K6" s="497"/>
    </row>
    <row r="7" spans="1:11" ht="18.75" customHeight="1">
      <c r="A7" s="495"/>
      <c r="B7" s="495"/>
      <c r="C7" s="495"/>
      <c r="D7" s="495"/>
      <c r="E7" s="7" t="s">
        <v>15</v>
      </c>
      <c r="F7" s="7" t="s">
        <v>16</v>
      </c>
      <c r="G7" s="7" t="s">
        <v>15</v>
      </c>
      <c r="H7" s="7" t="s">
        <v>16</v>
      </c>
      <c r="I7" s="495"/>
      <c r="J7" s="498"/>
      <c r="K7" s="499"/>
    </row>
    <row r="8" spans="1:11" ht="18.75" customHeight="1">
      <c r="A8" s="8">
        <v>4</v>
      </c>
      <c r="B8" s="77" t="s">
        <v>8</v>
      </c>
      <c r="C8" s="9"/>
      <c r="D8" s="10"/>
      <c r="E8" s="9"/>
      <c r="F8" s="11"/>
      <c r="G8" s="12"/>
      <c r="H8" s="11"/>
      <c r="I8" s="11"/>
      <c r="J8" s="298"/>
      <c r="K8" s="299"/>
    </row>
    <row r="9" spans="1:11" ht="18.75" customHeight="1">
      <c r="A9" s="8">
        <v>4.1</v>
      </c>
      <c r="B9" s="25" t="s">
        <v>95</v>
      </c>
      <c r="C9" s="9"/>
      <c r="D9" s="10"/>
      <c r="E9" s="356"/>
      <c r="F9" s="55"/>
      <c r="G9" s="357"/>
      <c r="H9" s="55"/>
      <c r="I9" s="55"/>
      <c r="J9" s="300"/>
      <c r="K9" s="301"/>
    </row>
    <row r="10" spans="1:11" ht="18.75" customHeight="1">
      <c r="A10" s="14">
        <v>1</v>
      </c>
      <c r="B10" s="128" t="s">
        <v>77</v>
      </c>
      <c r="C10" s="17">
        <v>15</v>
      </c>
      <c r="D10" s="15" t="s">
        <v>7</v>
      </c>
      <c r="E10" s="44">
        <v>63900</v>
      </c>
      <c r="F10" s="44">
        <f>SUM(C10*E10)</f>
        <v>958500</v>
      </c>
      <c r="G10" s="44"/>
      <c r="H10" s="44">
        <f>SUM(C10*G10)</f>
        <v>0</v>
      </c>
      <c r="I10" s="44">
        <f>SUM(F10+H10)</f>
        <v>958500</v>
      </c>
      <c r="J10" s="124"/>
      <c r="K10" s="302"/>
    </row>
    <row r="11" spans="1:11" ht="18.75" customHeight="1">
      <c r="A11" s="14">
        <v>2</v>
      </c>
      <c r="B11" s="128" t="s">
        <v>78</v>
      </c>
      <c r="C11" s="17">
        <v>7</v>
      </c>
      <c r="D11" s="15" t="s">
        <v>7</v>
      </c>
      <c r="E11" s="44">
        <v>71400</v>
      </c>
      <c r="F11" s="44">
        <f>SUM(C11*E11)</f>
        <v>499800</v>
      </c>
      <c r="G11" s="44"/>
      <c r="H11" s="44">
        <f>SUM(C11*G11)</f>
        <v>0</v>
      </c>
      <c r="I11" s="44">
        <f>SUM(F11+H11)</f>
        <v>499800</v>
      </c>
      <c r="J11" s="124"/>
      <c r="K11" s="302"/>
    </row>
    <row r="12" spans="1:11" ht="18.75">
      <c r="A12" s="9"/>
      <c r="B12" s="108" t="s">
        <v>96</v>
      </c>
      <c r="C12" s="107"/>
      <c r="D12" s="108"/>
      <c r="E12" s="107"/>
      <c r="F12" s="109"/>
      <c r="G12" s="107"/>
      <c r="H12" s="109"/>
      <c r="I12" s="109">
        <f>SUM(I10:I11)</f>
        <v>1458300</v>
      </c>
      <c r="J12" s="151"/>
      <c r="K12" s="303"/>
    </row>
    <row r="13" spans="1:11" ht="18.75">
      <c r="A13" s="129">
        <v>4.2</v>
      </c>
      <c r="B13" s="130" t="s">
        <v>79</v>
      </c>
      <c r="C13" s="50"/>
      <c r="D13" s="53"/>
      <c r="E13" s="50"/>
      <c r="F13" s="11"/>
      <c r="G13" s="50"/>
      <c r="H13" s="11"/>
      <c r="I13" s="11"/>
      <c r="J13" s="300"/>
      <c r="K13" s="304"/>
    </row>
    <row r="14" spans="1:11" ht="18.75">
      <c r="A14" s="15">
        <v>1</v>
      </c>
      <c r="B14" s="131" t="s">
        <v>42</v>
      </c>
      <c r="C14" s="17">
        <v>1</v>
      </c>
      <c r="D14" s="15" t="s">
        <v>48</v>
      </c>
      <c r="E14" s="17">
        <v>3585</v>
      </c>
      <c r="F14" s="13">
        <f aca="true" t="shared" si="0" ref="F14:F22">C14*E14</f>
        <v>3585</v>
      </c>
      <c r="G14" s="17">
        <v>0</v>
      </c>
      <c r="H14" s="13">
        <f aca="true" t="shared" si="1" ref="H14:H22">C14*G14</f>
        <v>0</v>
      </c>
      <c r="I14" s="13">
        <f aca="true" t="shared" si="2" ref="I14:I22">H14+F14</f>
        <v>3585</v>
      </c>
      <c r="J14" s="124"/>
      <c r="K14" s="288"/>
    </row>
    <row r="15" spans="1:11" ht="18.75">
      <c r="A15" s="15">
        <v>2</v>
      </c>
      <c r="B15" s="131" t="s">
        <v>43</v>
      </c>
      <c r="C15" s="17">
        <v>1</v>
      </c>
      <c r="D15" s="15" t="s">
        <v>48</v>
      </c>
      <c r="E15" s="17">
        <v>480</v>
      </c>
      <c r="F15" s="13">
        <f t="shared" si="0"/>
        <v>480</v>
      </c>
      <c r="G15" s="17">
        <v>0</v>
      </c>
      <c r="H15" s="13">
        <f t="shared" si="1"/>
        <v>0</v>
      </c>
      <c r="I15" s="13">
        <f t="shared" si="2"/>
        <v>480</v>
      </c>
      <c r="J15" s="124"/>
      <c r="K15" s="288"/>
    </row>
    <row r="16" spans="1:11" ht="18.75">
      <c r="A16" s="15">
        <v>3</v>
      </c>
      <c r="B16" s="131" t="s">
        <v>44</v>
      </c>
      <c r="C16" s="17">
        <v>1</v>
      </c>
      <c r="D16" s="15" t="s">
        <v>48</v>
      </c>
      <c r="E16" s="17">
        <v>900</v>
      </c>
      <c r="F16" s="13">
        <f t="shared" si="0"/>
        <v>900</v>
      </c>
      <c r="G16" s="17">
        <v>0</v>
      </c>
      <c r="H16" s="13">
        <f t="shared" si="1"/>
        <v>0</v>
      </c>
      <c r="I16" s="13">
        <f t="shared" si="2"/>
        <v>900</v>
      </c>
      <c r="J16" s="124"/>
      <c r="K16" s="288"/>
    </row>
    <row r="17" spans="1:11" ht="18.75">
      <c r="A17" s="15">
        <v>4</v>
      </c>
      <c r="B17" s="131" t="s">
        <v>45</v>
      </c>
      <c r="C17" s="17">
        <v>1</v>
      </c>
      <c r="D17" s="15" t="s">
        <v>48</v>
      </c>
      <c r="E17" s="17">
        <v>2500</v>
      </c>
      <c r="F17" s="13">
        <f t="shared" si="0"/>
        <v>2500</v>
      </c>
      <c r="G17" s="17">
        <v>0</v>
      </c>
      <c r="H17" s="13">
        <f t="shared" si="1"/>
        <v>0</v>
      </c>
      <c r="I17" s="13">
        <f t="shared" si="2"/>
        <v>2500</v>
      </c>
      <c r="J17" s="124"/>
      <c r="K17" s="288"/>
    </row>
    <row r="18" spans="1:11" ht="18.75">
      <c r="A18" s="18">
        <v>5</v>
      </c>
      <c r="B18" s="358" t="s">
        <v>228</v>
      </c>
      <c r="C18" s="359">
        <v>1</v>
      </c>
      <c r="D18" s="360" t="s">
        <v>48</v>
      </c>
      <c r="E18" s="359">
        <v>17009.34</v>
      </c>
      <c r="F18" s="361">
        <f t="shared" si="0"/>
        <v>17009.34</v>
      </c>
      <c r="G18" s="359">
        <v>0</v>
      </c>
      <c r="H18" s="361">
        <f t="shared" si="1"/>
        <v>0</v>
      </c>
      <c r="I18" s="361">
        <f t="shared" si="2"/>
        <v>17009.34</v>
      </c>
      <c r="J18" s="124"/>
      <c r="K18" s="305"/>
    </row>
    <row r="19" spans="1:11" ht="18.75">
      <c r="A19" s="15">
        <v>6</v>
      </c>
      <c r="B19" s="131" t="s">
        <v>80</v>
      </c>
      <c r="C19" s="17">
        <v>1</v>
      </c>
      <c r="D19" s="15" t="s">
        <v>48</v>
      </c>
      <c r="E19" s="17">
        <v>2200</v>
      </c>
      <c r="F19" s="13">
        <f t="shared" si="0"/>
        <v>2200</v>
      </c>
      <c r="G19" s="17">
        <v>0</v>
      </c>
      <c r="H19" s="13">
        <f t="shared" si="1"/>
        <v>0</v>
      </c>
      <c r="I19" s="13">
        <f t="shared" si="2"/>
        <v>2200</v>
      </c>
      <c r="J19" s="124"/>
      <c r="K19" s="288"/>
    </row>
    <row r="20" spans="1:11" ht="18.75">
      <c r="A20" s="15">
        <v>7</v>
      </c>
      <c r="B20" s="131" t="s">
        <v>82</v>
      </c>
      <c r="C20" s="17">
        <v>1</v>
      </c>
      <c r="D20" s="15" t="s">
        <v>48</v>
      </c>
      <c r="E20" s="17">
        <v>3960</v>
      </c>
      <c r="F20" s="13">
        <f t="shared" si="0"/>
        <v>3960</v>
      </c>
      <c r="G20" s="17">
        <v>0</v>
      </c>
      <c r="H20" s="13">
        <f t="shared" si="1"/>
        <v>0</v>
      </c>
      <c r="I20" s="13">
        <f t="shared" si="2"/>
        <v>3960</v>
      </c>
      <c r="J20" s="124"/>
      <c r="K20" s="288"/>
    </row>
    <row r="21" spans="1:11" ht="18.75">
      <c r="A21" s="15">
        <v>8</v>
      </c>
      <c r="B21" s="131" t="s">
        <v>46</v>
      </c>
      <c r="C21" s="17">
        <v>72</v>
      </c>
      <c r="D21" s="15" t="s">
        <v>48</v>
      </c>
      <c r="E21" s="17">
        <v>65</v>
      </c>
      <c r="F21" s="13">
        <f t="shared" si="0"/>
        <v>4680</v>
      </c>
      <c r="G21" s="17">
        <v>0</v>
      </c>
      <c r="H21" s="13">
        <f t="shared" si="1"/>
        <v>0</v>
      </c>
      <c r="I21" s="13">
        <f t="shared" si="2"/>
        <v>4680</v>
      </c>
      <c r="J21" s="124"/>
      <c r="K21" s="288"/>
    </row>
    <row r="22" spans="1:11" ht="18.75">
      <c r="A22" s="18">
        <v>9</v>
      </c>
      <c r="B22" s="133" t="s">
        <v>47</v>
      </c>
      <c r="C22" s="20">
        <v>2</v>
      </c>
      <c r="D22" s="18" t="s">
        <v>48</v>
      </c>
      <c r="E22" s="20">
        <v>335</v>
      </c>
      <c r="F22" s="19">
        <f t="shared" si="0"/>
        <v>670</v>
      </c>
      <c r="G22" s="20">
        <v>0</v>
      </c>
      <c r="H22" s="19">
        <f t="shared" si="1"/>
        <v>0</v>
      </c>
      <c r="I22" s="19">
        <f t="shared" si="2"/>
        <v>670</v>
      </c>
      <c r="J22" s="127"/>
      <c r="K22" s="305"/>
    </row>
    <row r="23" spans="1:11" ht="18.75">
      <c r="A23" s="27">
        <v>10</v>
      </c>
      <c r="B23" s="132" t="s">
        <v>248</v>
      </c>
      <c r="C23" s="21">
        <v>2</v>
      </c>
      <c r="D23" s="27" t="s">
        <v>48</v>
      </c>
      <c r="E23" s="21">
        <v>1536</v>
      </c>
      <c r="F23" s="28">
        <f>C23*E23</f>
        <v>3072</v>
      </c>
      <c r="G23" s="21">
        <v>0</v>
      </c>
      <c r="H23" s="28">
        <f>C23*G23</f>
        <v>0</v>
      </c>
      <c r="I23" s="28">
        <f>H23+F23</f>
        <v>3072</v>
      </c>
      <c r="J23" s="252"/>
      <c r="K23" s="306"/>
    </row>
    <row r="24" spans="1:11" ht="26.25">
      <c r="A24" s="4" t="s">
        <v>11</v>
      </c>
      <c r="B24" s="503" t="s">
        <v>12</v>
      </c>
      <c r="C24" s="503"/>
      <c r="D24" s="503"/>
      <c r="E24" s="503"/>
      <c r="F24" s="503"/>
      <c r="G24" s="503"/>
      <c r="H24" s="503"/>
      <c r="I24" s="503"/>
      <c r="J24" s="504"/>
      <c r="K24" s="504"/>
    </row>
    <row r="25" spans="1:11" ht="21">
      <c r="A25" s="492" t="s">
        <v>202</v>
      </c>
      <c r="B25" s="492"/>
      <c r="C25" s="492"/>
      <c r="D25" s="492"/>
      <c r="E25" s="492"/>
      <c r="F25" s="492"/>
      <c r="G25" s="492"/>
      <c r="H25" s="492"/>
      <c r="I25" s="492"/>
      <c r="J25" s="493"/>
      <c r="K25" s="493"/>
    </row>
    <row r="26" spans="1:11" ht="21">
      <c r="A26" s="492" t="s">
        <v>196</v>
      </c>
      <c r="B26" s="492"/>
      <c r="C26" s="492"/>
      <c r="D26" s="492"/>
      <c r="E26" s="492"/>
      <c r="F26" s="492"/>
      <c r="G26" s="492"/>
      <c r="H26" s="492"/>
      <c r="I26" s="492"/>
      <c r="J26" s="493"/>
      <c r="K26" s="493"/>
    </row>
    <row r="27" spans="1:11" ht="21">
      <c r="A27" s="492" t="s">
        <v>105</v>
      </c>
      <c r="B27" s="492"/>
      <c r="C27" s="492"/>
      <c r="D27" s="492"/>
      <c r="E27" s="492"/>
      <c r="F27" s="492"/>
      <c r="G27" s="492"/>
      <c r="H27" s="492"/>
      <c r="I27" s="492"/>
      <c r="J27" s="493"/>
      <c r="K27" s="493"/>
    </row>
    <row r="28" spans="1:11" ht="18.75">
      <c r="A28" s="501" t="s">
        <v>247</v>
      </c>
      <c r="B28" s="501"/>
      <c r="C28" s="501"/>
      <c r="D28" s="501"/>
      <c r="E28" s="501"/>
      <c r="F28" s="501"/>
      <c r="G28" s="501"/>
      <c r="H28" s="501"/>
      <c r="I28" s="501"/>
      <c r="J28" s="502" t="s">
        <v>238</v>
      </c>
      <c r="K28" s="502"/>
    </row>
    <row r="29" spans="1:11" ht="18.75">
      <c r="A29" s="494" t="s">
        <v>11</v>
      </c>
      <c r="B29" s="494" t="s">
        <v>0</v>
      </c>
      <c r="C29" s="494" t="s">
        <v>2</v>
      </c>
      <c r="D29" s="494" t="s">
        <v>3</v>
      </c>
      <c r="E29" s="500" t="s">
        <v>4</v>
      </c>
      <c r="F29" s="500"/>
      <c r="G29" s="500" t="s">
        <v>5</v>
      </c>
      <c r="H29" s="500"/>
      <c r="I29" s="494" t="s">
        <v>14</v>
      </c>
      <c r="J29" s="496" t="s">
        <v>1</v>
      </c>
      <c r="K29" s="497"/>
    </row>
    <row r="30" spans="1:11" ht="18.75">
      <c r="A30" s="495"/>
      <c r="B30" s="495"/>
      <c r="C30" s="495"/>
      <c r="D30" s="495"/>
      <c r="E30" s="7" t="s">
        <v>15</v>
      </c>
      <c r="F30" s="7" t="s">
        <v>16</v>
      </c>
      <c r="G30" s="7" t="s">
        <v>15</v>
      </c>
      <c r="H30" s="7" t="s">
        <v>16</v>
      </c>
      <c r="I30" s="495"/>
      <c r="J30" s="498"/>
      <c r="K30" s="499"/>
    </row>
    <row r="31" spans="1:11" ht="18.75">
      <c r="A31" s="15">
        <v>11</v>
      </c>
      <c r="B31" s="131" t="s">
        <v>239</v>
      </c>
      <c r="C31" s="17">
        <v>1</v>
      </c>
      <c r="D31" s="15" t="s">
        <v>49</v>
      </c>
      <c r="E31" s="17">
        <v>49483</v>
      </c>
      <c r="F31" s="13">
        <f>E31*C31</f>
        <v>49483</v>
      </c>
      <c r="G31" s="17"/>
      <c r="H31" s="13">
        <f>G31*C31</f>
        <v>0</v>
      </c>
      <c r="I31" s="13">
        <f>H31+F31</f>
        <v>49483</v>
      </c>
      <c r="J31" s="124"/>
      <c r="K31" s="33"/>
    </row>
    <row r="32" spans="1:11" ht="18.75">
      <c r="A32" s="15">
        <v>12</v>
      </c>
      <c r="B32" s="131" t="s">
        <v>240</v>
      </c>
      <c r="C32" s="17">
        <v>1</v>
      </c>
      <c r="D32" s="15" t="s">
        <v>49</v>
      </c>
      <c r="E32" s="17">
        <v>75983</v>
      </c>
      <c r="F32" s="13">
        <f>E32*C32</f>
        <v>75983</v>
      </c>
      <c r="G32" s="17"/>
      <c r="H32" s="13">
        <f>G32*C32</f>
        <v>0</v>
      </c>
      <c r="I32" s="13">
        <f>H32+F32</f>
        <v>75983</v>
      </c>
      <c r="J32" s="124"/>
      <c r="K32" s="33"/>
    </row>
    <row r="33" spans="1:11" ht="18.75">
      <c r="A33" s="15">
        <v>13</v>
      </c>
      <c r="B33" s="131" t="s">
        <v>231</v>
      </c>
      <c r="C33" s="17">
        <v>1</v>
      </c>
      <c r="D33" s="15" t="s">
        <v>49</v>
      </c>
      <c r="E33" s="17">
        <v>4782</v>
      </c>
      <c r="F33" s="13">
        <f>E33*C33</f>
        <v>4782</v>
      </c>
      <c r="G33" s="17"/>
      <c r="H33" s="13">
        <f>G33*C33</f>
        <v>0</v>
      </c>
      <c r="I33" s="13">
        <f>H33+F33</f>
        <v>4782</v>
      </c>
      <c r="J33" s="124"/>
      <c r="K33" s="33"/>
    </row>
    <row r="34" spans="1:11" ht="18.75">
      <c r="A34" s="15">
        <v>14</v>
      </c>
      <c r="B34" s="132" t="s">
        <v>50</v>
      </c>
      <c r="C34" s="21">
        <v>1</v>
      </c>
      <c r="D34" s="27" t="s">
        <v>51</v>
      </c>
      <c r="E34" s="21"/>
      <c r="F34" s="28">
        <f>E34*C34</f>
        <v>0</v>
      </c>
      <c r="G34" s="21">
        <v>0</v>
      </c>
      <c r="H34" s="28">
        <f>G34*C34</f>
        <v>0</v>
      </c>
      <c r="I34" s="28">
        <f>H34+F34</f>
        <v>0</v>
      </c>
      <c r="J34" s="163"/>
      <c r="K34" s="36"/>
    </row>
    <row r="35" spans="1:11" ht="18.75">
      <c r="A35" s="100"/>
      <c r="B35" s="108" t="s">
        <v>99</v>
      </c>
      <c r="C35" s="107">
        <v>1</v>
      </c>
      <c r="D35" s="108" t="s">
        <v>21</v>
      </c>
      <c r="E35" s="107"/>
      <c r="F35" s="109"/>
      <c r="G35" s="107"/>
      <c r="H35" s="109"/>
      <c r="I35" s="109">
        <f>SUM(I31:I34,I14:I23)</f>
        <v>169304.34</v>
      </c>
      <c r="J35" s="162"/>
      <c r="K35" s="66"/>
    </row>
    <row r="36" spans="1:11" ht="18.75">
      <c r="A36" s="129">
        <v>4.3</v>
      </c>
      <c r="B36" s="134" t="s">
        <v>81</v>
      </c>
      <c r="C36" s="17"/>
      <c r="D36" s="15"/>
      <c r="E36" s="17"/>
      <c r="F36" s="13"/>
      <c r="G36" s="17"/>
      <c r="H36" s="13"/>
      <c r="I36" s="13"/>
      <c r="J36" s="154"/>
      <c r="K36" s="33"/>
    </row>
    <row r="37" spans="1:11" ht="18.75">
      <c r="A37" s="15">
        <v>1</v>
      </c>
      <c r="B37" s="131" t="s">
        <v>52</v>
      </c>
      <c r="C37" s="17">
        <v>1</v>
      </c>
      <c r="D37" s="15" t="s">
        <v>48</v>
      </c>
      <c r="E37" s="17">
        <v>10015</v>
      </c>
      <c r="F37" s="13">
        <f aca="true" t="shared" si="3" ref="F37:F43">C37*E37</f>
        <v>10015</v>
      </c>
      <c r="G37" s="17">
        <v>0</v>
      </c>
      <c r="H37" s="13">
        <f aca="true" t="shared" si="4" ref="H37:H43">C37*G37</f>
        <v>0</v>
      </c>
      <c r="I37" s="13">
        <f aca="true" t="shared" si="5" ref="I37:I43">H37+F37</f>
        <v>10015</v>
      </c>
      <c r="J37" s="124"/>
      <c r="K37" s="33"/>
    </row>
    <row r="38" spans="1:11" ht="18.75">
      <c r="A38" s="15">
        <v>2</v>
      </c>
      <c r="B38" s="131" t="s">
        <v>53</v>
      </c>
      <c r="C38" s="17">
        <v>1</v>
      </c>
      <c r="D38" s="15" t="s">
        <v>48</v>
      </c>
      <c r="E38" s="17">
        <v>1214.96</v>
      </c>
      <c r="F38" s="13">
        <f t="shared" si="3"/>
        <v>1214.96</v>
      </c>
      <c r="G38" s="17">
        <v>0</v>
      </c>
      <c r="H38" s="13">
        <f t="shared" si="4"/>
        <v>0</v>
      </c>
      <c r="I38" s="13">
        <f t="shared" si="5"/>
        <v>1214.96</v>
      </c>
      <c r="J38" s="124"/>
      <c r="K38" s="33"/>
    </row>
    <row r="39" spans="1:11" ht="18.75">
      <c r="A39" s="15">
        <v>3</v>
      </c>
      <c r="B39" s="131" t="s">
        <v>54</v>
      </c>
      <c r="C39" s="17">
        <v>1</v>
      </c>
      <c r="D39" s="15" t="s">
        <v>48</v>
      </c>
      <c r="E39" s="17">
        <v>1270</v>
      </c>
      <c r="F39" s="13">
        <f t="shared" si="3"/>
        <v>1270</v>
      </c>
      <c r="G39" s="17">
        <v>0</v>
      </c>
      <c r="H39" s="13">
        <f t="shared" si="4"/>
        <v>0</v>
      </c>
      <c r="I39" s="13">
        <f t="shared" si="5"/>
        <v>1270</v>
      </c>
      <c r="J39" s="124"/>
      <c r="K39" s="33"/>
    </row>
    <row r="40" spans="1:11" ht="18.75">
      <c r="A40" s="15">
        <v>4</v>
      </c>
      <c r="B40" s="131" t="s">
        <v>45</v>
      </c>
      <c r="C40" s="17">
        <v>1</v>
      </c>
      <c r="D40" s="15" t="s">
        <v>48</v>
      </c>
      <c r="E40" s="17">
        <v>2500</v>
      </c>
      <c r="F40" s="13">
        <f t="shared" si="3"/>
        <v>2500</v>
      </c>
      <c r="G40" s="17">
        <v>0</v>
      </c>
      <c r="H40" s="13">
        <f t="shared" si="4"/>
        <v>0</v>
      </c>
      <c r="I40" s="13">
        <f t="shared" si="5"/>
        <v>2500</v>
      </c>
      <c r="J40" s="124"/>
      <c r="K40" s="33"/>
    </row>
    <row r="41" spans="1:11" ht="18.75">
      <c r="A41" s="18">
        <v>5</v>
      </c>
      <c r="B41" s="133" t="s">
        <v>241</v>
      </c>
      <c r="C41" s="20">
        <v>1</v>
      </c>
      <c r="D41" s="18" t="s">
        <v>48</v>
      </c>
      <c r="E41" s="20">
        <v>22299</v>
      </c>
      <c r="F41" s="19">
        <f t="shared" si="3"/>
        <v>22299</v>
      </c>
      <c r="G41" s="20">
        <v>0</v>
      </c>
      <c r="H41" s="19">
        <f t="shared" si="4"/>
        <v>0</v>
      </c>
      <c r="I41" s="19">
        <f t="shared" si="5"/>
        <v>22299</v>
      </c>
      <c r="J41" s="124"/>
      <c r="K41" s="40"/>
    </row>
    <row r="42" spans="1:11" ht="18.75">
      <c r="A42" s="15">
        <v>6</v>
      </c>
      <c r="B42" s="131" t="s">
        <v>80</v>
      </c>
      <c r="C42" s="17">
        <v>1</v>
      </c>
      <c r="D42" s="15" t="s">
        <v>48</v>
      </c>
      <c r="E42" s="17">
        <v>2200</v>
      </c>
      <c r="F42" s="13">
        <f t="shared" si="3"/>
        <v>2200</v>
      </c>
      <c r="G42" s="17">
        <v>0</v>
      </c>
      <c r="H42" s="13">
        <f t="shared" si="4"/>
        <v>0</v>
      </c>
      <c r="I42" s="13">
        <f t="shared" si="5"/>
        <v>2200</v>
      </c>
      <c r="J42" s="309"/>
      <c r="K42" s="33"/>
    </row>
    <row r="43" spans="1:11" ht="18.75">
      <c r="A43" s="27">
        <v>7</v>
      </c>
      <c r="B43" s="132" t="s">
        <v>82</v>
      </c>
      <c r="C43" s="21">
        <v>2</v>
      </c>
      <c r="D43" s="27" t="s">
        <v>48</v>
      </c>
      <c r="E43" s="21">
        <v>3960</v>
      </c>
      <c r="F43" s="28">
        <f t="shared" si="3"/>
        <v>7920</v>
      </c>
      <c r="G43" s="21">
        <v>0</v>
      </c>
      <c r="H43" s="28">
        <f t="shared" si="4"/>
        <v>0</v>
      </c>
      <c r="I43" s="28">
        <f t="shared" si="5"/>
        <v>7920</v>
      </c>
      <c r="J43" s="252"/>
      <c r="K43" s="36"/>
    </row>
    <row r="44" spans="1:11" ht="26.25">
      <c r="A44" s="4" t="s">
        <v>11</v>
      </c>
      <c r="B44" s="503" t="s">
        <v>12</v>
      </c>
      <c r="C44" s="503"/>
      <c r="D44" s="503"/>
      <c r="E44" s="503"/>
      <c r="F44" s="503"/>
      <c r="G44" s="503"/>
      <c r="H44" s="503"/>
      <c r="I44" s="503"/>
      <c r="J44" s="504"/>
      <c r="K44" s="504"/>
    </row>
    <row r="45" spans="1:11" ht="21">
      <c r="A45" s="492" t="s">
        <v>202</v>
      </c>
      <c r="B45" s="492"/>
      <c r="C45" s="492"/>
      <c r="D45" s="492"/>
      <c r="E45" s="492"/>
      <c r="F45" s="492"/>
      <c r="G45" s="492"/>
      <c r="H45" s="492"/>
      <c r="I45" s="492"/>
      <c r="J45" s="493"/>
      <c r="K45" s="493"/>
    </row>
    <row r="46" spans="1:11" ht="21">
      <c r="A46" s="492" t="s">
        <v>196</v>
      </c>
      <c r="B46" s="492"/>
      <c r="C46" s="492"/>
      <c r="D46" s="492"/>
      <c r="E46" s="492"/>
      <c r="F46" s="492"/>
      <c r="G46" s="492"/>
      <c r="H46" s="492"/>
      <c r="I46" s="492"/>
      <c r="J46" s="493"/>
      <c r="K46" s="493"/>
    </row>
    <row r="47" spans="1:11" ht="21">
      <c r="A47" s="492" t="s">
        <v>105</v>
      </c>
      <c r="B47" s="492"/>
      <c r="C47" s="492"/>
      <c r="D47" s="492"/>
      <c r="E47" s="492"/>
      <c r="F47" s="492"/>
      <c r="G47" s="492"/>
      <c r="H47" s="492"/>
      <c r="I47" s="492"/>
      <c r="J47" s="493"/>
      <c r="K47" s="493"/>
    </row>
    <row r="48" spans="1:11" ht="18.75">
      <c r="A48" s="501" t="s">
        <v>247</v>
      </c>
      <c r="B48" s="501"/>
      <c r="C48" s="501"/>
      <c r="D48" s="501"/>
      <c r="E48" s="501"/>
      <c r="F48" s="501"/>
      <c r="G48" s="501"/>
      <c r="H48" s="501"/>
      <c r="I48" s="501"/>
      <c r="J48" s="502" t="s">
        <v>242</v>
      </c>
      <c r="K48" s="502"/>
    </row>
    <row r="49" spans="1:11" ht="18.75">
      <c r="A49" s="494" t="s">
        <v>11</v>
      </c>
      <c r="B49" s="494" t="s">
        <v>0</v>
      </c>
      <c r="C49" s="494" t="s">
        <v>2</v>
      </c>
      <c r="D49" s="494" t="s">
        <v>3</v>
      </c>
      <c r="E49" s="500" t="s">
        <v>4</v>
      </c>
      <c r="F49" s="500"/>
      <c r="G49" s="500" t="s">
        <v>5</v>
      </c>
      <c r="H49" s="500"/>
      <c r="I49" s="494" t="s">
        <v>14</v>
      </c>
      <c r="J49" s="496" t="s">
        <v>1</v>
      </c>
      <c r="K49" s="497"/>
    </row>
    <row r="50" spans="1:11" ht="18.75">
      <c r="A50" s="495"/>
      <c r="B50" s="495"/>
      <c r="C50" s="495"/>
      <c r="D50" s="495"/>
      <c r="E50" s="7" t="s">
        <v>15</v>
      </c>
      <c r="F50" s="7" t="s">
        <v>16</v>
      </c>
      <c r="G50" s="7" t="s">
        <v>15</v>
      </c>
      <c r="H50" s="7" t="s">
        <v>16</v>
      </c>
      <c r="I50" s="495"/>
      <c r="J50" s="498"/>
      <c r="K50" s="499"/>
    </row>
    <row r="51" spans="1:11" ht="18.75">
      <c r="A51" s="15">
        <v>8</v>
      </c>
      <c r="B51" s="131" t="s">
        <v>46</v>
      </c>
      <c r="C51" s="17">
        <v>120</v>
      </c>
      <c r="D51" s="15" t="s">
        <v>48</v>
      </c>
      <c r="E51" s="17">
        <v>65</v>
      </c>
      <c r="F51" s="13">
        <f>C51*E51</f>
        <v>7800</v>
      </c>
      <c r="G51" s="17">
        <v>0</v>
      </c>
      <c r="H51" s="13">
        <f>C51*G51</f>
        <v>0</v>
      </c>
      <c r="I51" s="13">
        <f aca="true" t="shared" si="6" ref="I51:I57">H51+F51</f>
        <v>7800</v>
      </c>
      <c r="J51" s="124"/>
      <c r="K51" s="33"/>
    </row>
    <row r="52" spans="1:11" ht="18.75">
      <c r="A52" s="15">
        <v>9</v>
      </c>
      <c r="B52" s="131" t="s">
        <v>47</v>
      </c>
      <c r="C52" s="17">
        <v>3</v>
      </c>
      <c r="D52" s="15" t="s">
        <v>48</v>
      </c>
      <c r="E52" s="17">
        <v>335</v>
      </c>
      <c r="F52" s="13">
        <f>C52*E52</f>
        <v>1005</v>
      </c>
      <c r="G52" s="17">
        <v>0</v>
      </c>
      <c r="H52" s="13">
        <f>C52*G52</f>
        <v>0</v>
      </c>
      <c r="I52" s="13">
        <f t="shared" si="6"/>
        <v>1005</v>
      </c>
      <c r="J52" s="124"/>
      <c r="K52" s="33"/>
    </row>
    <row r="53" spans="1:11" ht="18.75">
      <c r="A53" s="15">
        <v>10</v>
      </c>
      <c r="B53" s="131" t="s">
        <v>248</v>
      </c>
      <c r="C53" s="17">
        <v>2</v>
      </c>
      <c r="D53" s="15" t="s">
        <v>48</v>
      </c>
      <c r="E53" s="17">
        <v>1536</v>
      </c>
      <c r="F53" s="13">
        <f>C53*E53</f>
        <v>3072</v>
      </c>
      <c r="G53" s="17">
        <v>0</v>
      </c>
      <c r="H53" s="13">
        <f>C53*G53</f>
        <v>0</v>
      </c>
      <c r="I53" s="13">
        <f t="shared" si="6"/>
        <v>3072</v>
      </c>
      <c r="J53" s="124"/>
      <c r="K53" s="33"/>
    </row>
    <row r="54" spans="1:11" ht="18.75">
      <c r="A54" s="15">
        <v>11</v>
      </c>
      <c r="B54" s="362" t="s">
        <v>239</v>
      </c>
      <c r="C54" s="50">
        <v>1</v>
      </c>
      <c r="D54" s="53" t="s">
        <v>49</v>
      </c>
      <c r="E54" s="50">
        <v>49483</v>
      </c>
      <c r="F54" s="11">
        <f>E54*C54</f>
        <v>49483</v>
      </c>
      <c r="G54" s="50"/>
      <c r="H54" s="11">
        <f>G54*C54</f>
        <v>0</v>
      </c>
      <c r="I54" s="11">
        <f t="shared" si="6"/>
        <v>49483</v>
      </c>
      <c r="J54" s="124"/>
      <c r="K54" s="33"/>
    </row>
    <row r="55" spans="1:11" ht="18.75">
      <c r="A55" s="15">
        <v>12</v>
      </c>
      <c r="B55" s="131" t="s">
        <v>243</v>
      </c>
      <c r="C55" s="17">
        <v>2</v>
      </c>
      <c r="D55" s="15" t="s">
        <v>49</v>
      </c>
      <c r="E55" s="17">
        <v>75983</v>
      </c>
      <c r="F55" s="13">
        <f>E55*C55</f>
        <v>151966</v>
      </c>
      <c r="G55" s="17"/>
      <c r="H55" s="13">
        <f>G55*C55</f>
        <v>0</v>
      </c>
      <c r="I55" s="13">
        <f t="shared" si="6"/>
        <v>151966</v>
      </c>
      <c r="J55" s="124"/>
      <c r="K55" s="33"/>
    </row>
    <row r="56" spans="1:11" ht="18.75">
      <c r="A56" s="15">
        <v>13</v>
      </c>
      <c r="B56" s="131" t="s">
        <v>249</v>
      </c>
      <c r="C56" s="17">
        <v>1</v>
      </c>
      <c r="D56" s="15" t="s">
        <v>49</v>
      </c>
      <c r="E56" s="17">
        <v>4782</v>
      </c>
      <c r="F56" s="13">
        <f>E56*C56</f>
        <v>4782</v>
      </c>
      <c r="G56" s="17"/>
      <c r="H56" s="13">
        <f>G56*C56</f>
        <v>0</v>
      </c>
      <c r="I56" s="13">
        <f t="shared" si="6"/>
        <v>4782</v>
      </c>
      <c r="J56" s="124"/>
      <c r="K56" s="33"/>
    </row>
    <row r="57" spans="1:11" ht="18.75">
      <c r="A57" s="15">
        <v>14</v>
      </c>
      <c r="B57" s="133" t="s">
        <v>50</v>
      </c>
      <c r="C57" s="20">
        <v>1</v>
      </c>
      <c r="D57" s="18" t="s">
        <v>51</v>
      </c>
      <c r="E57" s="20"/>
      <c r="F57" s="19">
        <f>E57*C57</f>
        <v>0</v>
      </c>
      <c r="G57" s="20">
        <v>0</v>
      </c>
      <c r="H57" s="19">
        <f>G57*C57</f>
        <v>0</v>
      </c>
      <c r="I57" s="19">
        <f t="shared" si="6"/>
        <v>0</v>
      </c>
      <c r="J57" s="158"/>
      <c r="K57" s="40"/>
    </row>
    <row r="58" spans="1:11" ht="18.75">
      <c r="A58" s="100"/>
      <c r="B58" s="108" t="s">
        <v>100</v>
      </c>
      <c r="C58" s="107">
        <v>1</v>
      </c>
      <c r="D58" s="108" t="s">
        <v>21</v>
      </c>
      <c r="E58" s="107"/>
      <c r="F58" s="109"/>
      <c r="G58" s="107"/>
      <c r="H58" s="109"/>
      <c r="I58" s="109">
        <f>SUM(I51:I57,I37:I43)</f>
        <v>265526.95999999996</v>
      </c>
      <c r="J58" s="162"/>
      <c r="K58" s="66"/>
    </row>
    <row r="59" spans="1:11" ht="18.75">
      <c r="A59" s="64">
        <v>4.4</v>
      </c>
      <c r="B59" s="148" t="s">
        <v>97</v>
      </c>
      <c r="C59" s="149"/>
      <c r="D59" s="150"/>
      <c r="E59" s="149"/>
      <c r="F59" s="26"/>
      <c r="G59" s="149"/>
      <c r="H59" s="26"/>
      <c r="I59" s="26"/>
      <c r="J59" s="164"/>
      <c r="K59" s="61"/>
    </row>
    <row r="60" spans="1:11" ht="18.75">
      <c r="A60" s="15">
        <v>1</v>
      </c>
      <c r="B60" s="131" t="s">
        <v>83</v>
      </c>
      <c r="C60" s="17">
        <v>4</v>
      </c>
      <c r="D60" s="15" t="s">
        <v>85</v>
      </c>
      <c r="E60" s="17">
        <v>690</v>
      </c>
      <c r="F60" s="13">
        <f>E60*C60</f>
        <v>2760</v>
      </c>
      <c r="G60" s="17"/>
      <c r="H60" s="13">
        <f>G60*C60</f>
        <v>0</v>
      </c>
      <c r="I60" s="13">
        <f>H60+F60</f>
        <v>2760</v>
      </c>
      <c r="J60" s="124"/>
      <c r="K60" s="33"/>
    </row>
    <row r="61" spans="1:11" ht="18.75">
      <c r="A61" s="15">
        <v>2</v>
      </c>
      <c r="B61" s="131" t="s">
        <v>84</v>
      </c>
      <c r="C61" s="17">
        <v>4</v>
      </c>
      <c r="D61" s="15" t="s">
        <v>7</v>
      </c>
      <c r="E61" s="17">
        <v>58000</v>
      </c>
      <c r="F61" s="13">
        <f>E61*C61</f>
        <v>232000</v>
      </c>
      <c r="G61" s="17"/>
      <c r="H61" s="13">
        <f>G61*C61</f>
        <v>0</v>
      </c>
      <c r="I61" s="13">
        <f>H61+F61</f>
        <v>232000</v>
      </c>
      <c r="J61" s="127"/>
      <c r="K61" s="40"/>
    </row>
    <row r="62" spans="1:11" ht="18.75">
      <c r="A62" s="27"/>
      <c r="B62" s="108" t="s">
        <v>98</v>
      </c>
      <c r="C62" s="107"/>
      <c r="D62" s="108"/>
      <c r="E62" s="107"/>
      <c r="F62" s="109"/>
      <c r="G62" s="107"/>
      <c r="H62" s="109"/>
      <c r="I62" s="109">
        <f>SUM(I60:I61)</f>
        <v>234760</v>
      </c>
      <c r="J62" s="151"/>
      <c r="K62" s="66"/>
    </row>
    <row r="63" spans="1:11" ht="18.75">
      <c r="A63" s="64">
        <v>4.5</v>
      </c>
      <c r="B63" s="148" t="s">
        <v>144</v>
      </c>
      <c r="C63" s="17"/>
      <c r="D63" s="13"/>
      <c r="E63" s="17"/>
      <c r="F63" s="13"/>
      <c r="G63" s="13"/>
      <c r="H63" s="94"/>
      <c r="I63" s="26"/>
      <c r="J63" s="127"/>
      <c r="K63" s="40"/>
    </row>
    <row r="64" spans="1:11" ht="21">
      <c r="A64" s="15">
        <v>1</v>
      </c>
      <c r="B64" s="165" t="s">
        <v>145</v>
      </c>
      <c r="C64" s="173">
        <v>104</v>
      </c>
      <c r="D64" s="173" t="s">
        <v>146</v>
      </c>
      <c r="E64" s="173">
        <v>800</v>
      </c>
      <c r="F64" s="13">
        <f>E64*C64</f>
        <v>83200</v>
      </c>
      <c r="G64" s="17"/>
      <c r="H64" s="13"/>
      <c r="I64" s="19">
        <f>H64+F64</f>
        <v>83200</v>
      </c>
      <c r="J64" s="136"/>
      <c r="K64" s="40"/>
    </row>
    <row r="65" spans="1:11" ht="21">
      <c r="A65" s="15">
        <v>2</v>
      </c>
      <c r="B65" s="165" t="s">
        <v>147</v>
      </c>
      <c r="C65" s="173">
        <v>4</v>
      </c>
      <c r="D65" s="173" t="s">
        <v>6</v>
      </c>
      <c r="E65" s="173">
        <v>106250</v>
      </c>
      <c r="F65" s="13">
        <f>E65*C65</f>
        <v>425000</v>
      </c>
      <c r="G65" s="17"/>
      <c r="H65" s="19"/>
      <c r="I65" s="19">
        <f>H65+F65</f>
        <v>425000</v>
      </c>
      <c r="J65" s="127"/>
      <c r="K65" s="40"/>
    </row>
    <row r="66" spans="1:11" ht="18.75">
      <c r="A66" s="80">
        <v>3</v>
      </c>
      <c r="B66" s="171" t="s">
        <v>119</v>
      </c>
      <c r="C66" s="173">
        <v>375</v>
      </c>
      <c r="D66" s="235" t="s">
        <v>110</v>
      </c>
      <c r="E66" s="234">
        <v>1883</v>
      </c>
      <c r="F66" s="13">
        <f>C66*E66</f>
        <v>706125</v>
      </c>
      <c r="G66" s="234">
        <v>0</v>
      </c>
      <c r="H66" s="28">
        <f>C66*G66</f>
        <v>0</v>
      </c>
      <c r="I66" s="47">
        <f>F66+H66</f>
        <v>706125</v>
      </c>
      <c r="J66" s="127"/>
      <c r="K66" s="40"/>
    </row>
    <row r="67" spans="1:11" ht="18.75">
      <c r="A67" s="63"/>
      <c r="B67" s="108" t="s">
        <v>98</v>
      </c>
      <c r="C67" s="107"/>
      <c r="D67" s="108"/>
      <c r="E67" s="107"/>
      <c r="F67" s="109"/>
      <c r="G67" s="107"/>
      <c r="H67" s="109"/>
      <c r="I67" s="109">
        <f>SUM(I64:I66)</f>
        <v>1214325</v>
      </c>
      <c r="J67" s="127"/>
      <c r="K67" s="40"/>
    </row>
    <row r="68" spans="1:11" ht="18.75">
      <c r="A68" s="310"/>
      <c r="B68" s="118" t="s">
        <v>35</v>
      </c>
      <c r="C68" s="119"/>
      <c r="D68" s="119"/>
      <c r="E68" s="119"/>
      <c r="F68" s="119"/>
      <c r="G68" s="119"/>
      <c r="H68" s="119"/>
      <c r="I68" s="120">
        <f>I67+I62+I58+I35+I12</f>
        <v>3342216.3</v>
      </c>
      <c r="J68" s="135"/>
      <c r="K68" s="36"/>
    </row>
  </sheetData>
  <sheetProtection/>
  <mergeCells count="54">
    <mergeCell ref="J29:K30"/>
    <mergeCell ref="J47:K47"/>
    <mergeCell ref="A48:I48"/>
    <mergeCell ref="J48:K48"/>
    <mergeCell ref="A27:I27"/>
    <mergeCell ref="J27:K27"/>
    <mergeCell ref="A28:I28"/>
    <mergeCell ref="A29:A30"/>
    <mergeCell ref="B29:B30"/>
    <mergeCell ref="C29:C30"/>
    <mergeCell ref="D29:D30"/>
    <mergeCell ref="E29:F29"/>
    <mergeCell ref="G29:H29"/>
    <mergeCell ref="I29:I30"/>
    <mergeCell ref="J25:K25"/>
    <mergeCell ref="D6:D7"/>
    <mergeCell ref="E6:F6"/>
    <mergeCell ref="B24:I24"/>
    <mergeCell ref="G6:H6"/>
    <mergeCell ref="A26:I26"/>
    <mergeCell ref="J26:K26"/>
    <mergeCell ref="J1:K1"/>
    <mergeCell ref="A2:I2"/>
    <mergeCell ref="J2:K2"/>
    <mergeCell ref="A3:I3"/>
    <mergeCell ref="J3:K3"/>
    <mergeCell ref="A4:I4"/>
    <mergeCell ref="J4:K4"/>
    <mergeCell ref="B1:I1"/>
    <mergeCell ref="J28:K28"/>
    <mergeCell ref="J6:K7"/>
    <mergeCell ref="A5:I5"/>
    <mergeCell ref="J5:K5"/>
    <mergeCell ref="A6:A7"/>
    <mergeCell ref="B6:B7"/>
    <mergeCell ref="C6:C7"/>
    <mergeCell ref="I6:I7"/>
    <mergeCell ref="J24:K24"/>
    <mergeCell ref="A25:I25"/>
    <mergeCell ref="B44:I44"/>
    <mergeCell ref="J44:K44"/>
    <mergeCell ref="A45:I45"/>
    <mergeCell ref="J45:K45"/>
    <mergeCell ref="A46:I46"/>
    <mergeCell ref="J46:K46"/>
    <mergeCell ref="J49:K50"/>
    <mergeCell ref="A47:I47"/>
    <mergeCell ref="A49:A50"/>
    <mergeCell ref="B49:B50"/>
    <mergeCell ref="C49:C50"/>
    <mergeCell ref="D49:D50"/>
    <mergeCell ref="E49:F49"/>
    <mergeCell ref="G49:H49"/>
    <mergeCell ref="I49:I50"/>
  </mergeCells>
  <printOptions/>
  <pageMargins left="0.25" right="0.25" top="0.75" bottom="0.75" header="0.3" footer="0.3"/>
  <pageSetup horizontalDpi="600" verticalDpi="600" orientation="landscape" paperSize="9" r:id="rId2"/>
  <rowBreaks count="2" manualBreakCount="2">
    <brk id="23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Chanara</dc:creator>
  <cp:keywords/>
  <dc:description/>
  <cp:lastModifiedBy>LENOVO_PC09</cp:lastModifiedBy>
  <cp:lastPrinted>2022-05-18T09:25:58Z</cp:lastPrinted>
  <dcterms:created xsi:type="dcterms:W3CDTF">2012-09-10T04:51:59Z</dcterms:created>
  <dcterms:modified xsi:type="dcterms:W3CDTF">2022-07-26T06:48:55Z</dcterms:modified>
  <cp:category/>
  <cp:version/>
  <cp:contentType/>
  <cp:contentStatus/>
</cp:coreProperties>
</file>