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45" activeTab="6"/>
  </bookViews>
  <sheets>
    <sheet name="ปร.5(ก)" sheetId="1" r:id="rId1"/>
    <sheet name="ปร.5(ข)" sheetId="2" r:id="rId2"/>
    <sheet name="ปร.6" sheetId="3" r:id="rId3"/>
    <sheet name="ค่า Factor F" sheetId="4" r:id="rId4"/>
    <sheet name="แบบแสดงรายการก่อสร้าง" sheetId="5" r:id="rId5"/>
    <sheet name="งานครุภัณฑ์ " sheetId="6" r:id="rId6"/>
    <sheet name="ใบปะหน้า" sheetId="7" r:id="rId7"/>
  </sheets>
  <definedNames>
    <definedName name="_xlfn.BAHTTEXT" hidden="1">#NAME?</definedName>
    <definedName name="_xlnm.Print_Area" localSheetId="0">'ปร.5(ก)'!$A$1:$N$32</definedName>
    <definedName name="_xlnm.Print_Area" localSheetId="1">'ปร.5(ข)'!$A$1:$N$32</definedName>
  </definedNames>
  <calcPr fullCalcOnLoad="1"/>
</workbook>
</file>

<file path=xl/sharedStrings.xml><?xml version="1.0" encoding="utf-8"?>
<sst xmlns="http://schemas.openxmlformats.org/spreadsheetml/2006/main" count="343" uniqueCount="177">
  <si>
    <t xml:space="preserve"> </t>
  </si>
  <si>
    <t>ที่</t>
  </si>
  <si>
    <t>รายการ</t>
  </si>
  <si>
    <t>หน่วย</t>
  </si>
  <si>
    <t>รวมเป็นเงิน</t>
  </si>
  <si>
    <t>รวมเงิน</t>
  </si>
  <si>
    <t xml:space="preserve">ต่อหน่วย </t>
  </si>
  <si>
    <t>จำนวน</t>
  </si>
  <si>
    <t>ค่าวัสดุ</t>
  </si>
  <si>
    <t>ค่าแรงงาน</t>
  </si>
  <si>
    <t>ชุด</t>
  </si>
  <si>
    <t xml:space="preserve">  มหาวิทยาลัยเทคโนโลยีราชมงคลพระนคร</t>
  </si>
  <si>
    <t>หมายเหตุ</t>
  </si>
  <si>
    <t>ราคารวม</t>
  </si>
  <si>
    <t xml:space="preserve">    ……………………………………………………………………</t>
  </si>
  <si>
    <t>จุด</t>
  </si>
  <si>
    <t>ตร.ม.</t>
  </si>
  <si>
    <t>งานครุภัณฑ์</t>
  </si>
  <si>
    <t>VAT 7%</t>
  </si>
  <si>
    <t xml:space="preserve">Factor F = </t>
  </si>
  <si>
    <t>รวมราคางานก่อสร้าง</t>
  </si>
  <si>
    <t xml:space="preserve">งานครุภัณฑ์ </t>
  </si>
  <si>
    <t>รวมค่างานครุภัณฑ์</t>
  </si>
  <si>
    <t>รวมราคางานพื้น</t>
  </si>
  <si>
    <t>งานพื้น</t>
  </si>
  <si>
    <t>รวมราคางานครุภัณฑ์</t>
  </si>
  <si>
    <t>รวมราคาทั้งหมด</t>
  </si>
  <si>
    <t>รวมราคางานก่อสร้างทั้งหมด</t>
  </si>
  <si>
    <t>อัน</t>
  </si>
  <si>
    <t>รวมราคางานทั้งหมด</t>
  </si>
  <si>
    <t>**หมายเหตุ เหลือ</t>
  </si>
  <si>
    <t>-</t>
  </si>
  <si>
    <t>ท่อน</t>
  </si>
  <si>
    <t>หา Factor F</t>
  </si>
  <si>
    <t>A</t>
  </si>
  <si>
    <t>=</t>
  </si>
  <si>
    <t>ค่าวัสดุแรงงานต้นทุน</t>
  </si>
  <si>
    <t>ค่างานต่ำกว่าต้นทุนงาน</t>
  </si>
  <si>
    <t>ค่างานตัวสูงกว่าต้นทุนงาน</t>
  </si>
  <si>
    <t>Factor F ตัวต่ำกว่า</t>
  </si>
  <si>
    <t>Factor F ตัวสูงกว่า</t>
  </si>
  <si>
    <t>B</t>
  </si>
  <si>
    <t>C</t>
  </si>
  <si>
    <t>D</t>
  </si>
  <si>
    <t>E</t>
  </si>
  <si>
    <t>แทนค่าสูตร</t>
  </si>
  <si>
    <t>Factor F</t>
  </si>
  <si>
    <t>[(</t>
  </si>
  <si>
    <t>)</t>
  </si>
  <si>
    <t>*</t>
  </si>
  <si>
    <t>(</t>
  </si>
  <si>
    <t xml:space="preserve"> ผู้ประมาณราคา</t>
  </si>
  <si>
    <t>แบบ ปร.5(ก)</t>
  </si>
  <si>
    <t>£</t>
  </si>
  <si>
    <t>งานก่อสร้าง</t>
  </si>
  <si>
    <t>สถานที่ก่อสร้าง</t>
  </si>
  <si>
    <t>แบบ ปร.4 ที่แนบ</t>
  </si>
  <si>
    <t>แผ่น</t>
  </si>
  <si>
    <t>ประมาณราคาเมื่อวันที่</t>
  </si>
  <si>
    <t>ลำดับที่</t>
  </si>
  <si>
    <t>ค่างานต้นทุน</t>
  </si>
  <si>
    <t>Factor  F</t>
  </si>
  <si>
    <t>ค่าก่อสร้าง</t>
  </si>
  <si>
    <t>หน่วย : บาท</t>
  </si>
  <si>
    <t xml:space="preserve">  รวมค่าก่อสร้าง</t>
  </si>
  <si>
    <t>แบบสรุปค่าก่อสร้าง</t>
  </si>
  <si>
    <t>แบบ ปร.5(ข)</t>
  </si>
  <si>
    <t>ภาษีมูลค่าเพิ่ม</t>
  </si>
  <si>
    <t>ค่างาน</t>
  </si>
  <si>
    <t>แบบสรุปค่าครุภัณฑ์จัดซื้อ</t>
  </si>
  <si>
    <t>แบบ ปร. 6</t>
  </si>
  <si>
    <t>แบบ ปร.4 ปร.5 ปร.6  และ Factor F ทั้งหมด</t>
  </si>
  <si>
    <t>สรุป</t>
  </si>
  <si>
    <t xml:space="preserve">รวมค่าก่อสร้างเป็นเงินทั้งสิ้น   </t>
  </si>
  <si>
    <t>แบบสรุปค่าก่อสร้างอาคาร</t>
  </si>
  <si>
    <t>เงื่อนไขการใช้ตาราง Factor F</t>
  </si>
  <si>
    <t>เงินประกันผลงาน ................%</t>
  </si>
  <si>
    <t>เงินล่วงหน้าจ่าย ...................%</t>
  </si>
  <si>
    <t>ภาษีมูลค่าเพิ่ม .........7..........%</t>
  </si>
  <si>
    <t>ดอกเบี้ยเงินกู้ ........6............%</t>
  </si>
  <si>
    <r>
      <t>สถานที่ก่อสร้าง</t>
    </r>
    <r>
      <rPr>
        <b/>
        <u val="single"/>
        <sz val="14"/>
        <rFont val="Angsana New"/>
        <family val="1"/>
      </rPr>
      <t xml:space="preserve">       คณะบริหารธุรกิจ                                                                                                                         </t>
    </r>
    <r>
      <rPr>
        <b/>
        <sz val="14"/>
        <rFont val="Angsana New"/>
        <family val="1"/>
      </rPr>
      <t>แบบเลขที่</t>
    </r>
    <r>
      <rPr>
        <b/>
        <u val="single"/>
        <sz val="14"/>
        <rFont val="Angsana New"/>
        <family val="1"/>
      </rPr>
      <t xml:space="preserve">                         </t>
    </r>
    <r>
      <rPr>
        <b/>
        <sz val="14"/>
        <rFont val="Angsana New"/>
        <family val="1"/>
      </rPr>
      <t xml:space="preserve"> รายการเลขที่</t>
    </r>
    <r>
      <rPr>
        <b/>
        <u val="single"/>
        <sz val="14"/>
        <rFont val="Angsana New"/>
        <family val="1"/>
      </rPr>
      <t xml:space="preserve">                                       .</t>
    </r>
  </si>
  <si>
    <r>
      <t>รายการประมาณราคาค่าก่อสร้าง</t>
    </r>
    <r>
      <rPr>
        <b/>
        <u val="single"/>
        <sz val="14"/>
        <rFont val="Angsana New"/>
        <family val="1"/>
      </rPr>
      <t xml:space="preserve">                                              งานก่อสร้างอาคารกิจการนักศึกษา คอนกรีตเสริมเหล็ก ชั้นเดียว                                                                                     .</t>
    </r>
  </si>
  <si>
    <r>
      <t>งาน</t>
    </r>
    <r>
      <rPr>
        <b/>
        <u val="single"/>
        <sz val="14"/>
        <rFont val="Angsana New"/>
        <family val="1"/>
      </rPr>
      <t xml:space="preserve">        ก่อสร้าง                                                                   </t>
    </r>
    <r>
      <rPr>
        <b/>
        <sz val="14"/>
        <rFont val="Angsana New"/>
        <family val="1"/>
      </rPr>
      <t>กอง</t>
    </r>
    <r>
      <rPr>
        <b/>
        <u val="single"/>
        <sz val="14"/>
        <rFont val="Angsana New"/>
        <family val="1"/>
      </rPr>
      <t xml:space="preserve">                                                                                              </t>
    </r>
    <r>
      <rPr>
        <b/>
        <sz val="14"/>
        <rFont val="Angsana New"/>
        <family val="1"/>
      </rPr>
      <t>กรม</t>
    </r>
    <r>
      <rPr>
        <b/>
        <u val="single"/>
        <sz val="14"/>
        <rFont val="Angsana New"/>
        <family val="1"/>
      </rPr>
      <t xml:space="preserve">     มหาวิทยาลัยเทคโนโลยีราชมงคลพระนคร          .</t>
    </r>
    <r>
      <rPr>
        <b/>
        <sz val="14"/>
        <rFont val="Angsana New"/>
        <family val="1"/>
      </rPr>
      <t xml:space="preserve"> </t>
    </r>
  </si>
  <si>
    <t>งานโครงสร้างวิศวกรรม</t>
  </si>
  <si>
    <r>
      <t>ประมาณการโดย</t>
    </r>
    <r>
      <rPr>
        <b/>
        <u val="single"/>
        <sz val="14"/>
        <rFont val="Angsana New"/>
        <family val="1"/>
      </rPr>
      <t xml:space="preserve">                    นายยุทธนันต์ จันทร์หล่ม                     </t>
    </r>
    <r>
      <rPr>
        <b/>
        <sz val="14"/>
        <rFont val="Angsana New"/>
        <family val="1"/>
      </rPr>
      <t>เมื่อวันที่</t>
    </r>
    <r>
      <rPr>
        <b/>
        <u val="single"/>
        <sz val="14"/>
        <rFont val="Angsana New"/>
        <family val="1"/>
      </rPr>
      <t xml:space="preserve">           29              </t>
    </r>
    <r>
      <rPr>
        <b/>
        <sz val="14"/>
        <rFont val="Angsana New"/>
        <family val="1"/>
      </rPr>
      <t xml:space="preserve"> เดือน</t>
    </r>
    <r>
      <rPr>
        <b/>
        <u val="single"/>
        <sz val="14"/>
        <rFont val="Angsana New"/>
        <family val="1"/>
      </rPr>
      <t xml:space="preserve">       มีนาคม                       </t>
    </r>
    <r>
      <rPr>
        <b/>
        <sz val="14"/>
        <rFont val="Angsana New"/>
        <family val="1"/>
      </rPr>
      <t xml:space="preserve"> พ.ศ.</t>
    </r>
    <r>
      <rPr>
        <b/>
        <u val="single"/>
        <sz val="14"/>
        <rFont val="Angsana New"/>
        <family val="1"/>
      </rPr>
      <t xml:space="preserve">                  2561                               .</t>
    </r>
  </si>
  <si>
    <r>
      <t>งาน</t>
    </r>
    <r>
      <rPr>
        <b/>
        <u val="single"/>
        <sz val="14"/>
        <rFont val="Angsana New"/>
        <family val="1"/>
      </rPr>
      <t xml:space="preserve">              ก่อสร้าง                                                     </t>
    </r>
    <r>
      <rPr>
        <b/>
        <sz val="14"/>
        <rFont val="Angsana New"/>
        <family val="1"/>
      </rPr>
      <t>กอง</t>
    </r>
    <r>
      <rPr>
        <b/>
        <u val="single"/>
        <sz val="14"/>
        <rFont val="Angsana New"/>
        <family val="1"/>
      </rPr>
      <t xml:space="preserve">                                                                                           </t>
    </r>
    <r>
      <rPr>
        <b/>
        <sz val="14"/>
        <rFont val="Angsana New"/>
        <family val="1"/>
      </rPr>
      <t>กรม</t>
    </r>
    <r>
      <rPr>
        <b/>
        <u val="single"/>
        <sz val="14"/>
        <rFont val="Angsana New"/>
        <family val="1"/>
      </rPr>
      <t xml:space="preserve">     มหาวิทยาลัยเทคโนโลยีราชมงคลพระนคร          .</t>
    </r>
    <r>
      <rPr>
        <b/>
        <sz val="14"/>
        <rFont val="Angsana New"/>
        <family val="1"/>
      </rPr>
      <t xml:space="preserve"> </t>
    </r>
  </si>
  <si>
    <t>รวมราคางานโครงสร้างวิศวกรรม</t>
  </si>
  <si>
    <t>ปรับพื้น</t>
  </si>
  <si>
    <t>วางผัง</t>
  </si>
  <si>
    <t>ขุดดินเปิดหัวเสาเข็ม</t>
  </si>
  <si>
    <t xml:space="preserve">ตัดเข็ม  </t>
  </si>
  <si>
    <t>ทรายหยาบรองพื้น</t>
  </si>
  <si>
    <t>คอนกรีตหยาบรองพื้น 180 KSC.</t>
  </si>
  <si>
    <t>แผ่นพลาสติคปูกันชื้น</t>
  </si>
  <si>
    <t>คอนกรีตเทพื้น 240 ksc.</t>
  </si>
  <si>
    <t>เหล็ก RB-9mm. (215 เส้น)</t>
  </si>
  <si>
    <t>เสาเข็มหกเหลี่ยมกลวง ขนาด 15 ซม.  'ยาว 6 เมตร</t>
  </si>
  <si>
    <t>งานไม้แบบ และประกอบไม้แบบ</t>
  </si>
  <si>
    <t>ลวดผูกเหล็ก</t>
  </si>
  <si>
    <t>ตะปูขนาดคละ</t>
  </si>
  <si>
    <t>เสา H Beam150x150x7x10มม. ยาว 6ม.</t>
  </si>
  <si>
    <t>อุปกรณ์ติดตั้ง</t>
  </si>
  <si>
    <t>ลบ.ม.</t>
  </si>
  <si>
    <t>ต้น</t>
  </si>
  <si>
    <t>ม้วน</t>
  </si>
  <si>
    <t>กก.</t>
  </si>
  <si>
    <t>คานหลังคา I Beam 200x150x9x16x6m</t>
  </si>
  <si>
    <t>พื้นปูด้วยลามิเนตหนา 12 มม.</t>
  </si>
  <si>
    <t>งานผนัง Precast</t>
  </si>
  <si>
    <t>ผนัง Precast (ผลิตจากโรงงาน)</t>
  </si>
  <si>
    <t>กระจกเงาหนา 6 มม.</t>
  </si>
  <si>
    <t>ฉาบบางเรียบ 2 ด้าน</t>
  </si>
  <si>
    <t>น้ำยาเคลือบผิวคอนกรีต</t>
  </si>
  <si>
    <t>ม.</t>
  </si>
  <si>
    <t>งานหลังคา Precast</t>
  </si>
  <si>
    <t>หลังคา Precast(ผลิตจากโรงงาน)</t>
  </si>
  <si>
    <t>น้ำยากันซึม (ปูน1ลบ.ม.=5 ลิตร)</t>
  </si>
  <si>
    <t>ลิตร</t>
  </si>
  <si>
    <t>ฉาบบางเรียบ2ด้านรวมขัดผิวปูน</t>
  </si>
  <si>
    <t>ค่าขนส่งและติดตั้ง</t>
  </si>
  <si>
    <t>งาน</t>
  </si>
  <si>
    <t>รวมราคางานหลังคา Precast</t>
  </si>
  <si>
    <t>งานประตู-หน้าต่าง อลูมิเนียม</t>
  </si>
  <si>
    <t>D1 ประตูบานเลื่อน+ช่องแสง</t>
  </si>
  <si>
    <t>W1 ช่องแสงกระจกบานติดตาย</t>
  </si>
  <si>
    <t>งานสุขาภิบาล</t>
  </si>
  <si>
    <t>เคาน์เตอร์ ค.ส.ล. ปูกระเบื้อง</t>
  </si>
  <si>
    <t>อ่างล้างหน้าชนิดฝั่งเคาน์เตอร์</t>
  </si>
  <si>
    <t>ก๊อกน้ำล้างพื้น</t>
  </si>
  <si>
    <t>รวมราคางานประตู-หน้าต่าง อลูมิเนียม</t>
  </si>
  <si>
    <t>เดินระบบท่อประปาน้ำใช้</t>
  </si>
  <si>
    <t xml:space="preserve"> - ท่อขนาด Dia. 1 1/2" ชั้น 13.5</t>
  </si>
  <si>
    <t>เมตร</t>
  </si>
  <si>
    <t xml:space="preserve"> - สามทางที</t>
  </si>
  <si>
    <t xml:space="preserve">   ขนาด Dia. 1 1/2"</t>
  </si>
  <si>
    <t xml:space="preserve"> - ข้องอ 90°</t>
  </si>
  <si>
    <t>เดินระบบท่อน้ำทิ้ง</t>
  </si>
  <si>
    <t xml:space="preserve"> - บ่อพักท่อ ค.ส.ล. สำเร็จรูป ขนาด 0.40 x 0.40 ม.</t>
  </si>
  <si>
    <t>บ่อ</t>
  </si>
  <si>
    <t>- งานระบบท่อน้ำทิ้ง (PVC 8.5)</t>
  </si>
  <si>
    <t>รวมราคางานสุขาภิบาล</t>
  </si>
  <si>
    <t>งานไฟฟ้า,ปลั๊ก,โคม,สวิทซ์</t>
  </si>
  <si>
    <t>ตู้ควบคุมไฟฟ้า LOAD CENTER</t>
  </si>
  <si>
    <t>งานสายไฟฟ้าร้อยท่อ IMC.</t>
  </si>
  <si>
    <t>โคมตะแกรงอลูมิเนียมหลอด LED</t>
  </si>
  <si>
    <t>สายไฟ THW 25 sq.m.</t>
  </si>
  <si>
    <t>สายไฟ THW 10 sq.m.</t>
  </si>
  <si>
    <t>รวมราคางานไฟฟ้า,ปลั๊ก,โคม,สวิทซ์</t>
  </si>
  <si>
    <t>เครื่องปรับอากาศ ขนาด 30,000 BTU.</t>
  </si>
  <si>
    <t xml:space="preserve">ม่านปรับแสงแนวตั้งใยสังเคราะห์ </t>
  </si>
  <si>
    <t>ตร.หลา</t>
  </si>
  <si>
    <t>รวมค่าแรงติดตั้ง</t>
  </si>
  <si>
    <t>เสนอราคา</t>
  </si>
  <si>
    <t>แผ่นที่  4/5</t>
  </si>
  <si>
    <t>แผ่นที่  3/5</t>
  </si>
  <si>
    <t>แผ่นที่  2/ 5</t>
  </si>
  <si>
    <t>แผ่นที่  1 / 5</t>
  </si>
  <si>
    <t>แผ่นที่  5/ 5</t>
  </si>
  <si>
    <t>แผ่นที่  1 / 1</t>
  </si>
  <si>
    <r>
      <t>ประมาณการโดย</t>
    </r>
    <r>
      <rPr>
        <b/>
        <u val="single"/>
        <sz val="14"/>
        <rFont val="Angsana New"/>
        <family val="1"/>
      </rPr>
      <t xml:space="preserve">                          นายยุทธนันต์ จันทร์หล่ม                       </t>
    </r>
    <r>
      <rPr>
        <b/>
        <sz val="14"/>
        <rFont val="Angsana New"/>
        <family val="1"/>
      </rPr>
      <t>เมื่อวันที่</t>
    </r>
    <r>
      <rPr>
        <b/>
        <u val="single"/>
        <sz val="14"/>
        <rFont val="Angsana New"/>
        <family val="1"/>
      </rPr>
      <t xml:space="preserve">          29            </t>
    </r>
    <r>
      <rPr>
        <b/>
        <sz val="14"/>
        <rFont val="Angsana New"/>
        <family val="1"/>
      </rPr>
      <t xml:space="preserve"> เดือน</t>
    </r>
    <r>
      <rPr>
        <b/>
        <u val="single"/>
        <sz val="14"/>
        <rFont val="Angsana New"/>
        <family val="1"/>
      </rPr>
      <t xml:space="preserve">       มีนาคม                </t>
    </r>
    <r>
      <rPr>
        <b/>
        <sz val="14"/>
        <rFont val="Angsana New"/>
        <family val="1"/>
      </rPr>
      <t xml:space="preserve"> พ.ศ.</t>
    </r>
    <r>
      <rPr>
        <b/>
        <u val="single"/>
        <sz val="14"/>
        <rFont val="Angsana New"/>
        <family val="1"/>
      </rPr>
      <t xml:space="preserve">               2561                                  .</t>
    </r>
  </si>
  <si>
    <t>นายยุทธนันต์ จันทร์หล่ม</t>
  </si>
  <si>
    <t>2,000,000 - 1,000,000</t>
  </si>
  <si>
    <r>
      <t xml:space="preserve">งาน   </t>
    </r>
    <r>
      <rPr>
        <sz val="14"/>
        <rFont val="Angsana New"/>
        <family val="1"/>
      </rPr>
      <t xml:space="preserve"> มหาวิทยาลัยเทคโนโลยีราชมงคลพระนค</t>
    </r>
    <r>
      <rPr>
        <b/>
        <sz val="14"/>
        <rFont val="Angsana New"/>
        <family val="1"/>
      </rPr>
      <t xml:space="preserve">ร        </t>
    </r>
  </si>
  <si>
    <t>29 มีนาคม 2561</t>
  </si>
  <si>
    <r>
      <t xml:space="preserve">งาน   </t>
    </r>
    <r>
      <rPr>
        <sz val="16"/>
        <rFont val="AngsanaUPC"/>
        <family val="1"/>
      </rPr>
      <t>มหาวิทยาลัยเทคโนโลยีราชมงคลพระนค</t>
    </r>
    <r>
      <rPr>
        <b/>
        <sz val="16"/>
        <rFont val="AngsanaUPC"/>
        <family val="1"/>
      </rPr>
      <t xml:space="preserve">ร        </t>
    </r>
  </si>
  <si>
    <t>บาท/ตร.ม.</t>
  </si>
  <si>
    <t>ศูนย์เทเวสน์</t>
  </si>
  <si>
    <t>จำนวน             9</t>
  </si>
  <si>
    <r>
      <t>สถานที่ก่อสร้าง</t>
    </r>
    <r>
      <rPr>
        <b/>
        <u val="single"/>
        <sz val="14"/>
        <rFont val="Angsana New"/>
        <family val="1"/>
      </rPr>
      <t xml:space="preserve">       ศูนย์เทเวสน์                                                                                                             </t>
    </r>
    <r>
      <rPr>
        <b/>
        <sz val="14"/>
        <rFont val="Angsana New"/>
        <family val="1"/>
      </rPr>
      <t>แบบเลขที่</t>
    </r>
    <r>
      <rPr>
        <b/>
        <u val="single"/>
        <sz val="14"/>
        <rFont val="Angsana New"/>
        <family val="1"/>
      </rPr>
      <t xml:space="preserve">                         </t>
    </r>
    <r>
      <rPr>
        <b/>
        <sz val="14"/>
        <rFont val="Angsana New"/>
        <family val="1"/>
      </rPr>
      <t xml:space="preserve"> รายการเลขที่</t>
    </r>
    <r>
      <rPr>
        <b/>
        <u val="single"/>
        <sz val="14"/>
        <rFont val="Angsana New"/>
        <family val="1"/>
      </rPr>
      <t xml:space="preserve">                                       .</t>
    </r>
  </si>
  <si>
    <r>
      <t>สถานที่ก่อสร้าง</t>
    </r>
    <r>
      <rPr>
        <b/>
        <u val="single"/>
        <sz val="14"/>
        <rFont val="Angsana New"/>
        <family val="1"/>
      </rPr>
      <t xml:space="preserve">       ศูนย์เทเวสน์                                                                                                            </t>
    </r>
    <r>
      <rPr>
        <b/>
        <sz val="14"/>
        <rFont val="Angsana New"/>
        <family val="1"/>
      </rPr>
      <t>แบบเลขที่</t>
    </r>
    <r>
      <rPr>
        <b/>
        <u val="single"/>
        <sz val="14"/>
        <rFont val="Angsana New"/>
        <family val="1"/>
      </rPr>
      <t xml:space="preserve">                         </t>
    </r>
    <r>
      <rPr>
        <b/>
        <sz val="14"/>
        <rFont val="Angsana New"/>
        <family val="1"/>
      </rPr>
      <t xml:space="preserve"> รายการเลขที่</t>
    </r>
    <r>
      <rPr>
        <b/>
        <u val="single"/>
        <sz val="14"/>
        <rFont val="Angsana New"/>
        <family val="1"/>
      </rPr>
      <t xml:space="preserve">                                       .</t>
    </r>
  </si>
  <si>
    <r>
      <t>สถานที่ก่อสร้าง</t>
    </r>
    <r>
      <rPr>
        <b/>
        <u val="single"/>
        <sz val="14"/>
        <rFont val="Angsana New"/>
        <family val="1"/>
      </rPr>
      <t xml:space="preserve">      ศูนย์เทเวสน์                                                                                                             </t>
    </r>
    <r>
      <rPr>
        <b/>
        <sz val="14"/>
        <rFont val="Angsana New"/>
        <family val="1"/>
      </rPr>
      <t>แบบเลขที่</t>
    </r>
    <r>
      <rPr>
        <b/>
        <u val="single"/>
        <sz val="14"/>
        <rFont val="Angsana New"/>
        <family val="1"/>
      </rPr>
      <t xml:space="preserve">                         </t>
    </r>
    <r>
      <rPr>
        <b/>
        <sz val="14"/>
        <rFont val="Angsana New"/>
        <family val="1"/>
      </rPr>
      <t xml:space="preserve"> รายการเลขที่</t>
    </r>
    <r>
      <rPr>
        <b/>
        <u val="single"/>
        <sz val="14"/>
        <rFont val="Angsana New"/>
        <family val="1"/>
      </rPr>
      <t xml:space="preserve">                                       .</t>
    </r>
  </si>
  <si>
    <t>งานก่อสร้างอาคารกิจการนักศึกษาคอนกรีตเสริมเหล็ก 1 หลัง</t>
  </si>
  <si>
    <r>
      <t>รายการประมาณราคาค่าก่อสร้าง</t>
    </r>
    <r>
      <rPr>
        <b/>
        <u val="single"/>
        <sz val="14"/>
        <rFont val="Angsana New"/>
        <family val="1"/>
      </rPr>
      <t xml:space="preserve">                        งานก่อสร้างอาคารกิจการนักศึกษาคอนกรีตเสริมเหล็ก 1 หลัง                                                                                               .</t>
    </r>
  </si>
  <si>
    <r>
      <t>รายการประมาณราคาค่าก่อสร้าง</t>
    </r>
    <r>
      <rPr>
        <b/>
        <u val="single"/>
        <sz val="14"/>
        <rFont val="Angsana New"/>
        <family val="1"/>
      </rPr>
      <t xml:space="preserve">                        งานก่อสร้างอาคารกิจการนักศึกษาคอนกรีตเสริมเหล็ก 1 หลัง                                                                                                  .</t>
    </r>
  </si>
  <si>
    <r>
      <t>รายการประมาณราคาค่าก่อสร้าง</t>
    </r>
    <r>
      <rPr>
        <b/>
        <u val="single"/>
        <sz val="14"/>
        <rFont val="Angsana New"/>
        <family val="1"/>
      </rPr>
      <t xml:space="preserve">                        งานก่อสร้างอาคารกิจการนักศึกษาคอนกรีตเสริมเหล็ก 1 หลัง                                                                                                .</t>
    </r>
  </si>
  <si>
    <t xml:space="preserve">เนื้อที่อาคารที่ทำการปรับปรุง    66 ตารางเมตร     เฉลี่ย    </t>
  </si>
  <si>
    <t>จำนวน   5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</si>
</sst>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\t&quot;р.&quot;#,##0_);\(\t&quot;р.&quot;#,##0\)"/>
    <numFmt numFmtId="212" formatCode="\t&quot;р.&quot;#,##0_);[Red]\(\t&quot;р.&quot;#,##0\)"/>
    <numFmt numFmtId="213" formatCode="\t&quot;р.&quot;#,##0.00_);\(\t&quot;р.&quot;#,##0.00\)"/>
    <numFmt numFmtId="214" formatCode="\t&quot;р.&quot;#,##0.00_);[Red]\(\t&quot;р.&quot;#,##0.00\)"/>
    <numFmt numFmtId="215" formatCode="_(* #,##0_);_(* \(#,##0\);_(* &quot;-&quot;??_);_(@_)"/>
    <numFmt numFmtId="216" formatCode="0.0"/>
    <numFmt numFmtId="217" formatCode="_-* #,##0.0_-;\-* #,##0.0_-;_-* &quot;-&quot;??_-;_-@_-"/>
    <numFmt numFmtId="218" formatCode="_-* #,##0_-;\-* #,##0_-;_-* &quot;-&quot;??_-;_-@_-"/>
    <numFmt numFmtId="219" formatCode="_(* #,##0.0_);_(* \(#,##0.0\);_(* &quot;-&quot;??_);_(@_)"/>
    <numFmt numFmtId="220" formatCode="_-* #,##0.0_-;\-* #,##0.0_-;_-* &quot;-&quot;?_-;_-@_-"/>
    <numFmt numFmtId="221" formatCode="_-* #,##0.000_-;\-* #,##0.000_-;_-* &quot;-&quot;??_-;_-@_-"/>
    <numFmt numFmtId="222" formatCode="_-* #,##0.0000_-;\-* #,##0.0000_-;_-* &quot;-&quot;??_-;_-@_-"/>
    <numFmt numFmtId="223" formatCode="General_)"/>
    <numFmt numFmtId="224" formatCode="_-* #,##0.000_-;\-* #,##0.000_-;_-* &quot;-&quot;???_-;_-@_-"/>
    <numFmt numFmtId="225" formatCode="_(* #,##0.0000_);_(* \(#,##0.0000\);_(* &quot;-&quot;??_);_(@_)"/>
    <numFmt numFmtId="226" formatCode="_-* #,##0.00000_-;\-* #,##0.00000_-;_-* &quot;-&quot;??_-;_-@_-"/>
    <numFmt numFmtId="227" formatCode="_(* #,##0.000000_);_(* \(#,##0.000000\);_(* &quot;-&quot;??_);_(@_)"/>
    <numFmt numFmtId="228" formatCode="_-* #,##0.000000_-;\-* #,##0.000000_-;_-* &quot;-&quot;??_-;_-@_-"/>
    <numFmt numFmtId="229" formatCode="_-* #,##0.0000000_-;\-* #,##0.0000000_-;_-* &quot;-&quot;??_-;_-@_-"/>
    <numFmt numFmtId="230" formatCode="_-* #,##0.00000000_-;\-* #,##0.00000000_-;_-* &quot;-&quot;??_-;_-@_-"/>
    <numFmt numFmtId="231" formatCode="_-* #,##0.0000_-;\-* #,##0.0000_-;_-* &quot;-&quot;????_-;_-@_-"/>
    <numFmt numFmtId="232" formatCode="_(* #,##0.0000_);_(* \(#,##0.0000\);_(* &quot;-&quot;????_);_(@_)"/>
    <numFmt numFmtId="233" formatCode="_-* #,##0.00000_-;\-* #,##0.00000_-;_-* &quot;-&quot;?????_-;_-@_-"/>
    <numFmt numFmtId="234" formatCode="[&lt;=99999999][$-D000000]0\-####\-####;[$-D000000]#\-####\-####"/>
    <numFmt numFmtId="235" formatCode="0.00_ ;\-0.00\ "/>
    <numFmt numFmtId="236" formatCode="#,##0.00_ ;\-#,##0.00\ "/>
    <numFmt numFmtId="237" formatCode="0.00000000"/>
    <numFmt numFmtId="238" formatCode="0.0000000"/>
    <numFmt numFmtId="239" formatCode="0.000000"/>
    <numFmt numFmtId="240" formatCode="0.00000"/>
    <numFmt numFmtId="241" formatCode="0.0000"/>
    <numFmt numFmtId="242" formatCode="[$-101041E]d\ mmmm\ yyyy;@"/>
    <numFmt numFmtId="243" formatCode="0.000"/>
    <numFmt numFmtId="244" formatCode="_-[$฿-41E]* #,##0.00_-;\-[$฿-41E]* #,##0.00_-;_-[$฿-41E]* &quot;-&quot;??_-;_-@_-"/>
    <numFmt numFmtId="245" formatCode="_([$$-409]* #,##0.00_);_([$$-409]* \(#,##0.00\);_([$$-409]* &quot;-&quot;??_);_(@_)"/>
    <numFmt numFmtId="246" formatCode="[$-409]dddd\,\ mmmm\ d\,\ yyyy"/>
    <numFmt numFmtId="247" formatCode="[$-409]h:mm:ss\ AM/PM"/>
    <numFmt numFmtId="248" formatCode="_(* #,##0.00000_);_(* \(#,##0.00000\);_(* &quot;-&quot;?????_);_(@_)"/>
  </numFmts>
  <fonts count="76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6"/>
      <color indexed="8"/>
      <name val="AngsanaUPC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ngsana New"/>
      <family val="1"/>
    </font>
    <font>
      <sz val="14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3"/>
      <name val="Angsana New"/>
      <family val="1"/>
    </font>
    <font>
      <b/>
      <sz val="12"/>
      <name val="Angsana New"/>
      <family val="1"/>
    </font>
    <font>
      <sz val="12"/>
      <color indexed="8"/>
      <name val="Angsana New"/>
      <family val="1"/>
    </font>
    <font>
      <b/>
      <sz val="13"/>
      <name val="Angsana New"/>
      <family val="1"/>
    </font>
    <font>
      <b/>
      <sz val="12"/>
      <color indexed="8"/>
      <name val="Angsana New"/>
      <family val="1"/>
    </font>
    <font>
      <sz val="16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12"/>
      <color indexed="8"/>
      <name val="AngsanaUPC"/>
      <family val="1"/>
    </font>
    <font>
      <b/>
      <sz val="12"/>
      <name val="AngsanaUPC"/>
      <family val="1"/>
    </font>
    <font>
      <sz val="12"/>
      <name val="AngsanaUPC"/>
      <family val="1"/>
    </font>
    <font>
      <b/>
      <sz val="12"/>
      <color indexed="8"/>
      <name val="AngsanaUPC"/>
      <family val="1"/>
    </font>
    <font>
      <b/>
      <sz val="13"/>
      <name val="AngsanaUPC"/>
      <family val="1"/>
    </font>
    <font>
      <sz val="10"/>
      <name val="Angsana New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8"/>
      <name val="TH SarabunPSK"/>
      <family val="2"/>
    </font>
    <font>
      <b/>
      <sz val="16"/>
      <name val="AngsanaUPC"/>
      <family val="1"/>
    </font>
    <font>
      <b/>
      <sz val="17"/>
      <name val="Angsana New"/>
      <family val="1"/>
    </font>
    <font>
      <b/>
      <sz val="16"/>
      <name val="Angsana New"/>
      <family val="1"/>
    </font>
    <font>
      <sz val="15"/>
      <name val="AngsanaUPC"/>
      <family val="1"/>
    </font>
    <font>
      <sz val="8"/>
      <name val="AngsanaUPC"/>
      <family val="1"/>
    </font>
    <font>
      <sz val="15.5"/>
      <name val="AngsanaUPC"/>
      <family val="1"/>
    </font>
    <font>
      <b/>
      <sz val="15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10"/>
      <name val="AngsanaUPC"/>
      <family val="1"/>
    </font>
    <font>
      <sz val="14"/>
      <color indexed="48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ngsanaUPC"/>
      <family val="1"/>
    </font>
    <font>
      <sz val="14"/>
      <color rgb="FF3333FF"/>
      <name val="AngsanaUPC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4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3" fillId="0" borderId="0">
      <alignment/>
      <protection/>
    </xf>
  </cellStyleXfs>
  <cellXfs count="470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19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43" fontId="12" fillId="0" borderId="0" xfId="42" applyFont="1" applyFill="1" applyBorder="1" applyAlignment="1">
      <alignment horizontal="right" vertical="center"/>
    </xf>
    <xf numFmtId="43" fontId="14" fillId="0" borderId="0" xfId="42" applyFont="1" applyFill="1" applyBorder="1" applyAlignment="1">
      <alignment horizontal="center"/>
    </xf>
    <xf numFmtId="43" fontId="12" fillId="0" borderId="0" xfId="42" applyFont="1" applyFill="1" applyBorder="1" applyAlignment="1">
      <alignment horizontal="center" vertical="center"/>
    </xf>
    <xf numFmtId="194" fontId="12" fillId="0" borderId="0" xfId="44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43" fontId="7" fillId="0" borderId="0" xfId="0" applyNumberFormat="1" applyFont="1" applyAlignment="1">
      <alignment/>
    </xf>
    <xf numFmtId="43" fontId="14" fillId="0" borderId="12" xfId="42" applyFont="1" applyFill="1" applyBorder="1" applyAlignment="1">
      <alignment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43" fontId="14" fillId="0" borderId="0" xfId="42" applyFont="1" applyFill="1" applyBorder="1" applyAlignment="1">
      <alignment horizontal="right"/>
    </xf>
    <xf numFmtId="43" fontId="6" fillId="0" borderId="0" xfId="42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/>
    </xf>
    <xf numFmtId="43" fontId="6" fillId="0" borderId="0" xfId="42" applyFont="1" applyFill="1" applyBorder="1" applyAlignment="1">
      <alignment horizontal="right"/>
    </xf>
    <xf numFmtId="43" fontId="14" fillId="0" borderId="0" xfId="42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20" fillId="0" borderId="14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/>
    </xf>
    <xf numFmtId="43" fontId="21" fillId="0" borderId="15" xfId="42" applyFont="1" applyFill="1" applyBorder="1" applyAlignment="1">
      <alignment horizontal="right"/>
    </xf>
    <xf numFmtId="43" fontId="21" fillId="0" borderId="15" xfId="42" applyFont="1" applyFill="1" applyBorder="1" applyAlignment="1">
      <alignment horizontal="center"/>
    </xf>
    <xf numFmtId="43" fontId="21" fillId="0" borderId="15" xfId="42" applyFont="1" applyFill="1" applyBorder="1" applyAlignment="1">
      <alignment/>
    </xf>
    <xf numFmtId="43" fontId="23" fillId="0" borderId="15" xfId="42" applyFont="1" applyFill="1" applyBorder="1" applyAlignment="1">
      <alignment/>
    </xf>
    <xf numFmtId="43" fontId="24" fillId="0" borderId="15" xfId="42" applyFont="1" applyFill="1" applyBorder="1" applyAlignment="1">
      <alignment/>
    </xf>
    <xf numFmtId="0" fontId="23" fillId="0" borderId="15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vertical="top" wrapText="1"/>
    </xf>
    <xf numFmtId="218" fontId="23" fillId="0" borderId="13" xfId="42" applyNumberFormat="1" applyFont="1" applyFill="1" applyBorder="1" applyAlignment="1">
      <alignment horizontal="right" vertical="center"/>
    </xf>
    <xf numFmtId="43" fontId="21" fillId="0" borderId="13" xfId="42" applyFont="1" applyFill="1" applyBorder="1" applyAlignment="1">
      <alignment horizontal="center"/>
    </xf>
    <xf numFmtId="43" fontId="23" fillId="0" borderId="13" xfId="42" applyFont="1" applyFill="1" applyBorder="1" applyAlignment="1">
      <alignment horizontal="center" vertical="center"/>
    </xf>
    <xf numFmtId="194" fontId="23" fillId="0" borderId="13" xfId="44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top"/>
    </xf>
    <xf numFmtId="218" fontId="23" fillId="0" borderId="13" xfId="42" applyNumberFormat="1" applyFont="1" applyFill="1" applyBorder="1" applyAlignment="1">
      <alignment horizontal="right" vertical="top"/>
    </xf>
    <xf numFmtId="43" fontId="21" fillId="0" borderId="13" xfId="42" applyFont="1" applyFill="1" applyBorder="1" applyAlignment="1">
      <alignment horizontal="center" vertical="top"/>
    </xf>
    <xf numFmtId="43" fontId="23" fillId="0" borderId="13" xfId="42" applyFont="1" applyFill="1" applyBorder="1" applyAlignment="1">
      <alignment horizontal="center" vertical="top"/>
    </xf>
    <xf numFmtId="194" fontId="23" fillId="0" borderId="13" xfId="44" applyFont="1" applyFill="1" applyBorder="1" applyAlignment="1">
      <alignment horizontal="center" vertical="top"/>
    </xf>
    <xf numFmtId="0" fontId="23" fillId="0" borderId="13" xfId="0" applyFont="1" applyFill="1" applyBorder="1" applyAlignment="1">
      <alignment vertical="top"/>
    </xf>
    <xf numFmtId="0" fontId="18" fillId="0" borderId="0" xfId="0" applyFont="1" applyAlignment="1">
      <alignment vertical="top"/>
    </xf>
    <xf numFmtId="0" fontId="20" fillId="19" borderId="10" xfId="0" applyFont="1" applyFill="1" applyBorder="1" applyAlignment="1">
      <alignment horizontal="center" vertical="center"/>
    </xf>
    <xf numFmtId="0" fontId="22" fillId="19" borderId="10" xfId="0" applyFont="1" applyFill="1" applyBorder="1" applyAlignment="1">
      <alignment horizontal="center"/>
    </xf>
    <xf numFmtId="43" fontId="20" fillId="19" borderId="10" xfId="42" applyFont="1" applyFill="1" applyBorder="1" applyAlignment="1">
      <alignment horizontal="right" vertical="center"/>
    </xf>
    <xf numFmtId="43" fontId="21" fillId="19" borderId="10" xfId="42" applyFont="1" applyFill="1" applyBorder="1" applyAlignment="1">
      <alignment horizontal="center"/>
    </xf>
    <xf numFmtId="43" fontId="20" fillId="19" borderId="10" xfId="42" applyFont="1" applyFill="1" applyBorder="1" applyAlignment="1">
      <alignment horizontal="center" vertical="center"/>
    </xf>
    <xf numFmtId="194" fontId="20" fillId="19" borderId="10" xfId="44" applyFont="1" applyFill="1" applyBorder="1" applyAlignment="1">
      <alignment horizontal="center" vertical="center"/>
    </xf>
    <xf numFmtId="43" fontId="22" fillId="19" borderId="10" xfId="42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/>
    </xf>
    <xf numFmtId="43" fontId="20" fillId="0" borderId="16" xfId="42" applyFont="1" applyFill="1" applyBorder="1" applyAlignment="1">
      <alignment horizontal="right" vertical="center"/>
    </xf>
    <xf numFmtId="43" fontId="21" fillId="0" borderId="16" xfId="42" applyFont="1" applyFill="1" applyBorder="1" applyAlignment="1">
      <alignment horizontal="center"/>
    </xf>
    <xf numFmtId="43" fontId="20" fillId="0" borderId="16" xfId="42" applyFont="1" applyFill="1" applyBorder="1" applyAlignment="1">
      <alignment horizontal="center" vertical="center"/>
    </xf>
    <xf numFmtId="194" fontId="20" fillId="0" borderId="16" xfId="44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43" fontId="20" fillId="0" borderId="0" xfId="42" applyFont="1" applyFill="1" applyBorder="1" applyAlignment="1">
      <alignment horizontal="right" vertical="center"/>
    </xf>
    <xf numFmtId="43" fontId="21" fillId="0" borderId="0" xfId="42" applyFont="1" applyFill="1" applyBorder="1" applyAlignment="1">
      <alignment horizontal="center"/>
    </xf>
    <xf numFmtId="43" fontId="20" fillId="0" borderId="0" xfId="42" applyFont="1" applyFill="1" applyBorder="1" applyAlignment="1">
      <alignment horizontal="center" vertical="center"/>
    </xf>
    <xf numFmtId="194" fontId="20" fillId="0" borderId="0" xfId="44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43" fontId="21" fillId="0" borderId="0" xfId="42" applyFont="1" applyFill="1" applyBorder="1" applyAlignment="1">
      <alignment horizontal="right"/>
    </xf>
    <xf numFmtId="43" fontId="23" fillId="0" borderId="0" xfId="42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43" fontId="23" fillId="0" borderId="0" xfId="42" applyFont="1" applyFill="1" applyBorder="1" applyAlignment="1">
      <alignment horizontal="right"/>
    </xf>
    <xf numFmtId="43" fontId="21" fillId="0" borderId="0" xfId="42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43" fontId="18" fillId="0" borderId="0" xfId="0" applyNumberFormat="1" applyFont="1" applyAlignment="1">
      <alignment/>
    </xf>
    <xf numFmtId="43" fontId="14" fillId="0" borderId="17" xfId="42" applyFont="1" applyBorder="1" applyAlignment="1">
      <alignment horizontal="center"/>
    </xf>
    <xf numFmtId="43" fontId="14" fillId="0" borderId="17" xfId="42" applyFont="1" applyBorder="1" applyAlignment="1">
      <alignment/>
    </xf>
    <xf numFmtId="43" fontId="6" fillId="0" borderId="13" xfId="0" applyNumberFormat="1" applyFont="1" applyFill="1" applyBorder="1" applyAlignment="1">
      <alignment vertical="center"/>
    </xf>
    <xf numFmtId="0" fontId="14" fillId="0" borderId="13" xfId="0" applyFont="1" applyBorder="1" applyAlignment="1">
      <alignment horizontal="center"/>
    </xf>
    <xf numFmtId="0" fontId="6" fillId="19" borderId="10" xfId="0" applyFont="1" applyFill="1" applyBorder="1" applyAlignment="1">
      <alignment/>
    </xf>
    <xf numFmtId="43" fontId="13" fillId="19" borderId="10" xfId="0" applyNumberFormat="1" applyFont="1" applyFill="1" applyBorder="1" applyAlignment="1">
      <alignment/>
    </xf>
    <xf numFmtId="43" fontId="14" fillId="0" borderId="18" xfId="42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43" fontId="14" fillId="0" borderId="13" xfId="42" applyFont="1" applyBorder="1" applyAlignment="1">
      <alignment/>
    </xf>
    <xf numFmtId="43" fontId="14" fillId="0" borderId="13" xfId="42" applyFont="1" applyBorder="1" applyAlignment="1">
      <alignment horizontal="center"/>
    </xf>
    <xf numFmtId="43" fontId="14" fillId="0" borderId="12" xfId="42" applyNumberFormat="1" applyFont="1" applyFill="1" applyBorder="1" applyAlignment="1">
      <alignment/>
    </xf>
    <xf numFmtId="43" fontId="6" fillId="33" borderId="13" xfId="42" applyFont="1" applyFill="1" applyBorder="1" applyAlignment="1">
      <alignment/>
    </xf>
    <xf numFmtId="43" fontId="6" fillId="0" borderId="19" xfId="42" applyFont="1" applyFill="1" applyBorder="1" applyAlignment="1">
      <alignment/>
    </xf>
    <xf numFmtId="0" fontId="6" fillId="0" borderId="19" xfId="0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43" fontId="6" fillId="0" borderId="15" xfId="42" applyFont="1" applyFill="1" applyBorder="1" applyAlignment="1">
      <alignment/>
    </xf>
    <xf numFmtId="0" fontId="14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43" fontId="14" fillId="0" borderId="20" xfId="42" applyFont="1" applyBorder="1" applyAlignment="1" quotePrefix="1">
      <alignment/>
    </xf>
    <xf numFmtId="0" fontId="7" fillId="0" borderId="0" xfId="0" applyFont="1" applyBorder="1" applyAlignment="1">
      <alignment/>
    </xf>
    <xf numFmtId="0" fontId="13" fillId="0" borderId="19" xfId="0" applyFont="1" applyFill="1" applyBorder="1" applyAlignment="1">
      <alignment horizontal="center"/>
    </xf>
    <xf numFmtId="43" fontId="13" fillId="0" borderId="19" xfId="42" applyFont="1" applyFill="1" applyBorder="1" applyAlignment="1">
      <alignment/>
    </xf>
    <xf numFmtId="43" fontId="6" fillId="0" borderId="19" xfId="42" applyFont="1" applyFill="1" applyBorder="1" applyAlignment="1">
      <alignment horizontal="center"/>
    </xf>
    <xf numFmtId="43" fontId="14" fillId="0" borderId="13" xfId="42" applyFont="1" applyBorder="1" applyAlignment="1" quotePrefix="1">
      <alignment/>
    </xf>
    <xf numFmtId="43" fontId="14" fillId="0" borderId="12" xfId="42" applyFont="1" applyFill="1" applyBorder="1" applyAlignment="1">
      <alignment horizontal="left"/>
    </xf>
    <xf numFmtId="43" fontId="14" fillId="0" borderId="13" xfId="42" applyFont="1" applyFill="1" applyBorder="1" applyAlignment="1">
      <alignment horizontal="left"/>
    </xf>
    <xf numFmtId="43" fontId="14" fillId="0" borderId="13" xfId="42" applyNumberFormat="1" applyFont="1" applyBorder="1" applyAlignment="1">
      <alignment/>
    </xf>
    <xf numFmtId="43" fontId="13" fillId="0" borderId="21" xfId="42" applyFont="1" applyFill="1" applyBorder="1" applyAlignment="1">
      <alignment/>
    </xf>
    <xf numFmtId="43" fontId="13" fillId="0" borderId="22" xfId="42" applyFont="1" applyFill="1" applyBorder="1" applyAlignment="1">
      <alignment/>
    </xf>
    <xf numFmtId="43" fontId="13" fillId="0" borderId="23" xfId="42" applyFont="1" applyFill="1" applyBorder="1" applyAlignment="1">
      <alignment/>
    </xf>
    <xf numFmtId="43" fontId="13" fillId="0" borderId="12" xfId="42" applyFont="1" applyFill="1" applyBorder="1" applyAlignment="1">
      <alignment/>
    </xf>
    <xf numFmtId="43" fontId="13" fillId="33" borderId="24" xfId="42" applyFont="1" applyFill="1" applyBorder="1" applyAlignment="1">
      <alignment/>
    </xf>
    <xf numFmtId="43" fontId="6" fillId="33" borderId="25" xfId="42" applyFont="1" applyFill="1" applyBorder="1" applyAlignment="1">
      <alignment horizontal="left"/>
    </xf>
    <xf numFmtId="43" fontId="6" fillId="33" borderId="12" xfId="42" applyNumberFormat="1" applyFont="1" applyFill="1" applyBorder="1" applyAlignment="1">
      <alignment horizontal="right"/>
    </xf>
    <xf numFmtId="43" fontId="6" fillId="33" borderId="24" xfId="42" applyNumberFormat="1" applyFont="1" applyFill="1" applyBorder="1" applyAlignment="1">
      <alignment horizontal="right"/>
    </xf>
    <xf numFmtId="43" fontId="6" fillId="33" borderId="25" xfId="42" applyNumberFormat="1" applyFont="1" applyFill="1" applyBorder="1" applyAlignment="1">
      <alignment horizontal="right"/>
    </xf>
    <xf numFmtId="43" fontId="6" fillId="33" borderId="24" xfId="42" applyFont="1" applyFill="1" applyBorder="1" applyAlignment="1">
      <alignment/>
    </xf>
    <xf numFmtId="43" fontId="6" fillId="33" borderId="25" xfId="42" applyFont="1" applyFill="1" applyBorder="1" applyAlignment="1">
      <alignment/>
    </xf>
    <xf numFmtId="43" fontId="13" fillId="33" borderId="25" xfId="42" applyFont="1" applyFill="1" applyBorder="1" applyAlignment="1">
      <alignment/>
    </xf>
    <xf numFmtId="43" fontId="13" fillId="33" borderId="24" xfId="42" applyFont="1" applyFill="1" applyBorder="1" applyAlignment="1">
      <alignment horizontal="left"/>
    </xf>
    <xf numFmtId="43" fontId="13" fillId="33" borderId="25" xfId="42" applyFont="1" applyFill="1" applyBorder="1" applyAlignment="1">
      <alignment horizontal="left"/>
    </xf>
    <xf numFmtId="43" fontId="13" fillId="33" borderId="12" xfId="42" applyNumberFormat="1" applyFont="1" applyFill="1" applyBorder="1" applyAlignment="1">
      <alignment horizontal="center"/>
    </xf>
    <xf numFmtId="43" fontId="13" fillId="33" borderId="24" xfId="42" applyNumberFormat="1" applyFont="1" applyFill="1" applyBorder="1" applyAlignment="1">
      <alignment horizontal="center"/>
    </xf>
    <xf numFmtId="43" fontId="13" fillId="33" borderId="25" xfId="42" applyNumberFormat="1" applyFont="1" applyFill="1" applyBorder="1" applyAlignment="1">
      <alignment horizontal="center"/>
    </xf>
    <xf numFmtId="43" fontId="13" fillId="0" borderId="26" xfId="42" applyFont="1" applyFill="1" applyBorder="1" applyAlignment="1">
      <alignment horizontal="right"/>
    </xf>
    <xf numFmtId="222" fontId="13" fillId="0" borderId="26" xfId="42" applyNumberFormat="1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7" xfId="0" applyFont="1" applyBorder="1" applyAlignment="1">
      <alignment/>
    </xf>
    <xf numFmtId="43" fontId="13" fillId="0" borderId="26" xfId="42" applyFont="1" applyFill="1" applyBorder="1" applyAlignment="1">
      <alignment/>
    </xf>
    <xf numFmtId="43" fontId="13" fillId="33" borderId="26" xfId="42" applyFont="1" applyFill="1" applyBorder="1" applyAlignment="1">
      <alignment horizontal="left"/>
    </xf>
    <xf numFmtId="43" fontId="6" fillId="33" borderId="20" xfId="42" applyNumberFormat="1" applyFont="1" applyFill="1" applyBorder="1" applyAlignment="1">
      <alignment horizontal="center"/>
    </xf>
    <xf numFmtId="43" fontId="6" fillId="33" borderId="26" xfId="42" applyNumberFormat="1" applyFont="1" applyFill="1" applyBorder="1" applyAlignment="1">
      <alignment horizontal="center"/>
    </xf>
    <xf numFmtId="43" fontId="6" fillId="33" borderId="27" xfId="42" applyNumberFormat="1" applyFont="1" applyFill="1" applyBorder="1" applyAlignment="1">
      <alignment horizontal="center"/>
    </xf>
    <xf numFmtId="0" fontId="7" fillId="19" borderId="10" xfId="0" applyFont="1" applyFill="1" applyBorder="1" applyAlignment="1">
      <alignment/>
    </xf>
    <xf numFmtId="222" fontId="13" fillId="19" borderId="28" xfId="42" applyNumberFormat="1" applyFont="1" applyFill="1" applyBorder="1" applyAlignment="1">
      <alignment horizontal="center"/>
    </xf>
    <xf numFmtId="222" fontId="13" fillId="19" borderId="29" xfId="42" applyNumberFormat="1" applyFont="1" applyFill="1" applyBorder="1" applyAlignment="1">
      <alignment horizontal="center"/>
    </xf>
    <xf numFmtId="43" fontId="13" fillId="19" borderId="30" xfId="42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6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/>
    </xf>
    <xf numFmtId="43" fontId="16" fillId="0" borderId="13" xfId="42" applyFont="1" applyBorder="1" applyAlignment="1">
      <alignment/>
    </xf>
    <xf numFmtId="0" fontId="6" fillId="0" borderId="15" xfId="0" applyFont="1" applyFill="1" applyBorder="1" applyAlignment="1">
      <alignment vertical="center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42" applyFont="1" applyAlignment="1">
      <alignment/>
    </xf>
    <xf numFmtId="222" fontId="0" fillId="0" borderId="0" xfId="42" applyNumberFormat="1" applyFont="1" applyAlignment="1">
      <alignment/>
    </xf>
    <xf numFmtId="222" fontId="0" fillId="0" borderId="0" xfId="0" applyNumberFormat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/>
    </xf>
    <xf numFmtId="222" fontId="0" fillId="0" borderId="31" xfId="0" applyNumberFormat="1" applyBorder="1" applyAlignment="1">
      <alignment/>
    </xf>
    <xf numFmtId="43" fontId="0" fillId="0" borderId="31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41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218" fontId="28" fillId="0" borderId="0" xfId="42" applyNumberFormat="1" applyFont="1" applyBorder="1" applyAlignment="1">
      <alignment horizontal="left"/>
    </xf>
    <xf numFmtId="218" fontId="28" fillId="0" borderId="0" xfId="42" applyNumberFormat="1" applyFont="1" applyAlignment="1">
      <alignment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/>
    </xf>
    <xf numFmtId="218" fontId="28" fillId="0" borderId="0" xfId="42" applyNumberFormat="1" applyFont="1" applyBorder="1" applyAlignment="1">
      <alignment/>
    </xf>
    <xf numFmtId="2" fontId="14" fillId="0" borderId="13" xfId="0" applyNumberFormat="1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43" fontId="14" fillId="0" borderId="11" xfId="42" applyFont="1" applyBorder="1" applyAlignment="1" quotePrefix="1">
      <alignment/>
    </xf>
    <xf numFmtId="43" fontId="14" fillId="0" borderId="11" xfId="42" applyFont="1" applyBorder="1" applyAlignment="1">
      <alignment/>
    </xf>
    <xf numFmtId="43" fontId="14" fillId="0" borderId="11" xfId="42" applyFont="1" applyBorder="1" applyAlignment="1">
      <alignment horizontal="center"/>
    </xf>
    <xf numFmtId="43" fontId="14" fillId="0" borderId="18" xfId="42" applyFont="1" applyFill="1" applyBorder="1" applyAlignment="1">
      <alignment horizontal="left"/>
    </xf>
    <xf numFmtId="43" fontId="14" fillId="0" borderId="11" xfId="42" applyFont="1" applyFill="1" applyBorder="1" applyAlignment="1">
      <alignment horizontal="left"/>
    </xf>
    <xf numFmtId="43" fontId="6" fillId="33" borderId="11" xfId="42" applyFont="1" applyFill="1" applyBorder="1" applyAlignment="1">
      <alignment/>
    </xf>
    <xf numFmtId="0" fontId="16" fillId="0" borderId="13" xfId="0" applyFont="1" applyBorder="1" applyAlignment="1">
      <alignment horizontal="center"/>
    </xf>
    <xf numFmtId="43" fontId="16" fillId="0" borderId="13" xfId="42" applyFont="1" applyBorder="1" applyAlignment="1" quotePrefix="1">
      <alignment/>
    </xf>
    <xf numFmtId="43" fontId="14" fillId="0" borderId="17" xfId="42" applyFont="1" applyBorder="1" applyAlignment="1" quotePrefix="1">
      <alignment/>
    </xf>
    <xf numFmtId="43" fontId="14" fillId="0" borderId="20" xfId="42" applyFont="1" applyFill="1" applyBorder="1" applyAlignment="1">
      <alignment horizontal="left"/>
    </xf>
    <xf numFmtId="0" fontId="6" fillId="0" borderId="17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  <xf numFmtId="43" fontId="6" fillId="0" borderId="15" xfId="42" applyFont="1" applyFill="1" applyBorder="1" applyAlignment="1">
      <alignment horizontal="center"/>
    </xf>
    <xf numFmtId="43" fontId="6" fillId="0" borderId="32" xfId="42" applyFont="1" applyFill="1" applyBorder="1" applyAlignment="1">
      <alignment/>
    </xf>
    <xf numFmtId="0" fontId="24" fillId="0" borderId="15" xfId="0" applyFont="1" applyFill="1" applyBorder="1" applyAlignment="1">
      <alignment horizontal="center"/>
    </xf>
    <xf numFmtId="0" fontId="13" fillId="33" borderId="13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7" fillId="0" borderId="0" xfId="0" applyFont="1" applyAlignment="1">
      <alignment/>
    </xf>
    <xf numFmtId="218" fontId="31" fillId="0" borderId="24" xfId="42" applyNumberFormat="1" applyFont="1" applyBorder="1" applyAlignment="1">
      <alignment horizontal="left"/>
    </xf>
    <xf numFmtId="0" fontId="32" fillId="0" borderId="0" xfId="0" applyFont="1" applyAlignment="1">
      <alignment horizontal="center"/>
    </xf>
    <xf numFmtId="0" fontId="8" fillId="0" borderId="0" xfId="0" applyFont="1" applyAlignment="1">
      <alignment/>
    </xf>
    <xf numFmtId="218" fontId="33" fillId="0" borderId="24" xfId="42" applyNumberFormat="1" applyFont="1" applyBorder="1" applyAlignment="1">
      <alignment horizontal="left"/>
    </xf>
    <xf numFmtId="0" fontId="8" fillId="0" borderId="26" xfId="0" applyFont="1" applyBorder="1" applyAlignment="1">
      <alignment horizontal="right"/>
    </xf>
    <xf numFmtId="0" fontId="8" fillId="0" borderId="26" xfId="0" applyFont="1" applyBorder="1" applyAlignment="1">
      <alignment horizontal="left"/>
    </xf>
    <xf numFmtId="242" fontId="8" fillId="34" borderId="26" xfId="0" applyNumberFormat="1" applyFont="1" applyFill="1" applyBorder="1" applyAlignment="1">
      <alignment horizontal="left"/>
    </xf>
    <xf numFmtId="0" fontId="17" fillId="34" borderId="33" xfId="0" applyFont="1" applyFill="1" applyBorder="1" applyAlignment="1">
      <alignment horizontal="center"/>
    </xf>
    <xf numFmtId="0" fontId="17" fillId="34" borderId="33" xfId="0" applyFont="1" applyFill="1" applyBorder="1" applyAlignment="1">
      <alignment/>
    </xf>
    <xf numFmtId="0" fontId="34" fillId="34" borderId="13" xfId="0" applyFont="1" applyFill="1" applyBorder="1" applyAlignment="1">
      <alignment horizontal="center"/>
    </xf>
    <xf numFmtId="0" fontId="17" fillId="34" borderId="13" xfId="0" applyFont="1" applyFill="1" applyBorder="1" applyAlignment="1">
      <alignment/>
    </xf>
    <xf numFmtId="0" fontId="17" fillId="34" borderId="13" xfId="0" applyFont="1" applyFill="1" applyBorder="1" applyAlignment="1">
      <alignment horizontal="center"/>
    </xf>
    <xf numFmtId="0" fontId="17" fillId="34" borderId="34" xfId="0" applyFont="1" applyFill="1" applyBorder="1" applyAlignment="1">
      <alignment horizontal="center"/>
    </xf>
    <xf numFmtId="0" fontId="17" fillId="34" borderId="34" xfId="0" applyFont="1" applyFill="1" applyBorder="1" applyAlignment="1">
      <alignment/>
    </xf>
    <xf numFmtId="0" fontId="23" fillId="0" borderId="11" xfId="0" applyFont="1" applyBorder="1" applyAlignment="1">
      <alignment/>
    </xf>
    <xf numFmtId="0" fontId="17" fillId="0" borderId="35" xfId="0" applyFont="1" applyBorder="1" applyAlignment="1">
      <alignment/>
    </xf>
    <xf numFmtId="0" fontId="19" fillId="0" borderId="0" xfId="0" applyFont="1" applyBorder="1" applyAlignment="1">
      <alignment/>
    </xf>
    <xf numFmtId="0" fontId="35" fillId="0" borderId="36" xfId="0" applyFont="1" applyBorder="1" applyAlignment="1">
      <alignment horizontal="right"/>
    </xf>
    <xf numFmtId="0" fontId="35" fillId="0" borderId="24" xfId="0" applyFont="1" applyBorder="1" applyAlignment="1">
      <alignment horizontal="right"/>
    </xf>
    <xf numFmtId="218" fontId="17" fillId="34" borderId="24" xfId="42" applyNumberFormat="1" applyFont="1" applyFill="1" applyBorder="1" applyAlignment="1">
      <alignment horizontal="left"/>
    </xf>
    <xf numFmtId="218" fontId="17" fillId="0" borderId="24" xfId="42" applyNumberFormat="1" applyFont="1" applyBorder="1" applyAlignment="1">
      <alignment horizontal="left"/>
    </xf>
    <xf numFmtId="0" fontId="17" fillId="0" borderId="24" xfId="0" applyFont="1" applyBorder="1" applyAlignment="1">
      <alignment horizontal="right"/>
    </xf>
    <xf numFmtId="0" fontId="17" fillId="0" borderId="24" xfId="0" applyFont="1" applyFill="1" applyBorder="1" applyAlignment="1">
      <alignment horizontal="center"/>
    </xf>
    <xf numFmtId="0" fontId="17" fillId="0" borderId="37" xfId="0" applyFont="1" applyBorder="1" applyAlignment="1">
      <alignment/>
    </xf>
    <xf numFmtId="0" fontId="17" fillId="0" borderId="37" xfId="0" applyFont="1" applyBorder="1" applyAlignment="1">
      <alignment horizontal="left"/>
    </xf>
    <xf numFmtId="0" fontId="31" fillId="34" borderId="38" xfId="0" applyFont="1" applyFill="1" applyBorder="1" applyAlignment="1">
      <alignment horizontal="center" vertical="center"/>
    </xf>
    <xf numFmtId="218" fontId="31" fillId="34" borderId="38" xfId="42" applyNumberFormat="1" applyFont="1" applyFill="1" applyBorder="1" applyAlignment="1">
      <alignment horizontal="center" vertical="center" wrapText="1"/>
    </xf>
    <xf numFmtId="218" fontId="31" fillId="34" borderId="39" xfId="42" applyNumberFormat="1" applyFont="1" applyFill="1" applyBorder="1" applyAlignment="1">
      <alignment horizontal="center" vertical="center" wrapText="1"/>
    </xf>
    <xf numFmtId="43" fontId="18" fillId="34" borderId="33" xfId="42" applyFont="1" applyFill="1" applyBorder="1" applyAlignment="1">
      <alignment/>
    </xf>
    <xf numFmtId="222" fontId="18" fillId="34" borderId="33" xfId="42" applyNumberFormat="1" applyFont="1" applyFill="1" applyBorder="1" applyAlignment="1">
      <alignment/>
    </xf>
    <xf numFmtId="0" fontId="74" fillId="0" borderId="0" xfId="0" applyFont="1" applyAlignment="1">
      <alignment/>
    </xf>
    <xf numFmtId="218" fontId="17" fillId="34" borderId="13" xfId="42" applyNumberFormat="1" applyFont="1" applyFill="1" applyBorder="1" applyAlignment="1">
      <alignment/>
    </xf>
    <xf numFmtId="0" fontId="17" fillId="34" borderId="13" xfId="0" applyFont="1" applyFill="1" applyBorder="1" applyAlignment="1">
      <alignment/>
    </xf>
    <xf numFmtId="43" fontId="18" fillId="34" borderId="13" xfId="42" applyFont="1" applyFill="1" applyBorder="1" applyAlignment="1">
      <alignment/>
    </xf>
    <xf numFmtId="0" fontId="18" fillId="34" borderId="13" xfId="0" applyFont="1" applyFill="1" applyBorder="1" applyAlignment="1">
      <alignment/>
    </xf>
    <xf numFmtId="43" fontId="18" fillId="34" borderId="13" xfId="42" applyNumberFormat="1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10" fontId="20" fillId="34" borderId="36" xfId="0" applyNumberFormat="1" applyFont="1" applyFill="1" applyBorder="1" applyAlignment="1">
      <alignment horizontal="center" vertical="center"/>
    </xf>
    <xf numFmtId="10" fontId="20" fillId="34" borderId="40" xfId="0" applyNumberFormat="1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/>
    </xf>
    <xf numFmtId="0" fontId="18" fillId="34" borderId="13" xfId="0" applyFont="1" applyFill="1" applyBorder="1" applyAlignment="1">
      <alignment/>
    </xf>
    <xf numFmtId="218" fontId="18" fillId="34" borderId="13" xfId="42" applyNumberFormat="1" applyFont="1" applyFill="1" applyBorder="1" applyAlignment="1">
      <alignment/>
    </xf>
    <xf numFmtId="0" fontId="18" fillId="34" borderId="34" xfId="0" applyFont="1" applyFill="1" applyBorder="1" applyAlignment="1">
      <alignment/>
    </xf>
    <xf numFmtId="0" fontId="18" fillId="34" borderId="34" xfId="0" applyFont="1" applyFill="1" applyBorder="1" applyAlignment="1">
      <alignment/>
    </xf>
    <xf numFmtId="218" fontId="18" fillId="34" borderId="34" xfId="42" applyNumberFormat="1" applyFont="1" applyFill="1" applyBorder="1" applyAlignment="1">
      <alignment/>
    </xf>
    <xf numFmtId="43" fontId="17" fillId="34" borderId="38" xfId="42" applyFont="1" applyFill="1" applyBorder="1" applyAlignment="1">
      <alignment/>
    </xf>
    <xf numFmtId="0" fontId="23" fillId="0" borderId="38" xfId="0" applyFont="1" applyBorder="1" applyAlignment="1">
      <alignment/>
    </xf>
    <xf numFmtId="0" fontId="17" fillId="34" borderId="35" xfId="0" applyFont="1" applyFill="1" applyBorder="1" applyAlignment="1">
      <alignment horizontal="right"/>
    </xf>
    <xf numFmtId="43" fontId="17" fillId="34" borderId="41" xfId="42" applyFont="1" applyFill="1" applyBorder="1" applyAlignment="1">
      <alignment/>
    </xf>
    <xf numFmtId="0" fontId="23" fillId="0" borderId="39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218" fontId="17" fillId="0" borderId="0" xfId="42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0" fontId="20" fillId="0" borderId="0" xfId="0" applyFont="1" applyBorder="1" applyAlignment="1">
      <alignment horizontal="left" vertical="center"/>
    </xf>
    <xf numFmtId="218" fontId="36" fillId="0" borderId="0" xfId="42" applyNumberFormat="1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218" fontId="18" fillId="0" borderId="0" xfId="42" applyNumberFormat="1" applyFont="1" applyAlignment="1">
      <alignment/>
    </xf>
    <xf numFmtId="218" fontId="17" fillId="0" borderId="0" xfId="42" applyNumberFormat="1" applyFont="1" applyAlignment="1">
      <alignment/>
    </xf>
    <xf numFmtId="0" fontId="18" fillId="34" borderId="17" xfId="0" applyFont="1" applyFill="1" applyBorder="1" applyAlignment="1">
      <alignment/>
    </xf>
    <xf numFmtId="0" fontId="20" fillId="34" borderId="20" xfId="0" applyFont="1" applyFill="1" applyBorder="1" applyAlignment="1">
      <alignment horizontal="left" vertical="center"/>
    </xf>
    <xf numFmtId="0" fontId="20" fillId="34" borderId="26" xfId="0" applyFont="1" applyFill="1" applyBorder="1" applyAlignment="1">
      <alignment horizontal="left" vertical="center"/>
    </xf>
    <xf numFmtId="10" fontId="20" fillId="34" borderId="26" xfId="0" applyNumberFormat="1" applyFont="1" applyFill="1" applyBorder="1" applyAlignment="1">
      <alignment horizontal="center" vertical="center"/>
    </xf>
    <xf numFmtId="10" fontId="20" fillId="34" borderId="27" xfId="0" applyNumberFormat="1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/>
    </xf>
    <xf numFmtId="218" fontId="18" fillId="34" borderId="17" xfId="42" applyNumberFormat="1" applyFont="1" applyFill="1" applyBorder="1" applyAlignment="1">
      <alignment/>
    </xf>
    <xf numFmtId="43" fontId="18" fillId="34" borderId="13" xfId="42" applyFont="1" applyFill="1" applyBorder="1" applyAlignment="1">
      <alignment/>
    </xf>
    <xf numFmtId="0" fontId="18" fillId="34" borderId="33" xfId="0" applyFont="1" applyFill="1" applyBorder="1" applyAlignment="1">
      <alignment horizontal="center"/>
    </xf>
    <xf numFmtId="10" fontId="18" fillId="34" borderId="36" xfId="0" applyNumberFormat="1" applyFont="1" applyFill="1" applyBorder="1" applyAlignment="1">
      <alignment horizontal="center" vertical="center"/>
    </xf>
    <xf numFmtId="10" fontId="18" fillId="34" borderId="40" xfId="0" applyNumberFormat="1" applyFont="1" applyFill="1" applyBorder="1" applyAlignment="1">
      <alignment horizontal="center" vertical="center"/>
    </xf>
    <xf numFmtId="0" fontId="19" fillId="34" borderId="38" xfId="0" applyFont="1" applyFill="1" applyBorder="1" applyAlignment="1">
      <alignment horizontal="center" vertical="center"/>
    </xf>
    <xf numFmtId="218" fontId="19" fillId="34" borderId="38" xfId="42" applyNumberFormat="1" applyFont="1" applyFill="1" applyBorder="1" applyAlignment="1">
      <alignment horizontal="center" vertical="center" wrapText="1"/>
    </xf>
    <xf numFmtId="218" fontId="19" fillId="34" borderId="39" xfId="42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4" fillId="0" borderId="36" xfId="0" applyFont="1" applyBorder="1" applyAlignment="1">
      <alignment horizontal="right"/>
    </xf>
    <xf numFmtId="0" fontId="34" fillId="0" borderId="24" xfId="0" applyFont="1" applyBorder="1" applyAlignment="1">
      <alignment horizontal="right"/>
    </xf>
    <xf numFmtId="218" fontId="37" fillId="0" borderId="24" xfId="42" applyNumberFormat="1" applyFont="1" applyBorder="1" applyAlignment="1">
      <alignment horizontal="left"/>
    </xf>
    <xf numFmtId="218" fontId="34" fillId="34" borderId="24" xfId="42" applyNumberFormat="1" applyFont="1" applyFill="1" applyBorder="1" applyAlignment="1">
      <alignment horizontal="left"/>
    </xf>
    <xf numFmtId="218" fontId="34" fillId="0" borderId="24" xfId="42" applyNumberFormat="1" applyFont="1" applyBorder="1" applyAlignment="1">
      <alignment horizontal="left"/>
    </xf>
    <xf numFmtId="0" fontId="34" fillId="0" borderId="24" xfId="0" applyFont="1" applyFill="1" applyBorder="1" applyAlignment="1">
      <alignment horizontal="center"/>
    </xf>
    <xf numFmtId="241" fontId="18" fillId="34" borderId="13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194" fontId="18" fillId="0" borderId="0" xfId="0" applyNumberFormat="1" applyFont="1" applyBorder="1" applyAlignment="1">
      <alignment/>
    </xf>
    <xf numFmtId="0" fontId="18" fillId="34" borderId="12" xfId="0" applyFont="1" applyFill="1" applyBorder="1" applyAlignment="1">
      <alignment horizontal="left" vertical="center"/>
    </xf>
    <xf numFmtId="0" fontId="18" fillId="34" borderId="24" xfId="0" applyFont="1" applyFill="1" applyBorder="1" applyAlignment="1">
      <alignment horizontal="left" vertical="center"/>
    </xf>
    <xf numFmtId="0" fontId="14" fillId="0" borderId="34" xfId="0" applyFont="1" applyBorder="1" applyAlignment="1">
      <alignment horizontal="center"/>
    </xf>
    <xf numFmtId="43" fontId="14" fillId="0" borderId="34" xfId="42" applyFont="1" applyBorder="1" applyAlignment="1" quotePrefix="1">
      <alignment/>
    </xf>
    <xf numFmtId="43" fontId="14" fillId="0" borderId="34" xfId="42" applyFont="1" applyBorder="1" applyAlignment="1">
      <alignment/>
    </xf>
    <xf numFmtId="43" fontId="14" fillId="0" borderId="34" xfId="42" applyFont="1" applyBorder="1" applyAlignment="1">
      <alignment horizontal="center"/>
    </xf>
    <xf numFmtId="43" fontId="14" fillId="0" borderId="42" xfId="42" applyFont="1" applyFill="1" applyBorder="1" applyAlignment="1">
      <alignment horizontal="left"/>
    </xf>
    <xf numFmtId="43" fontId="14" fillId="0" borderId="34" xfId="42" applyFont="1" applyFill="1" applyBorder="1" applyAlignment="1">
      <alignment horizontal="left"/>
    </xf>
    <xf numFmtId="43" fontId="14" fillId="0" borderId="42" xfId="42" applyFont="1" applyFill="1" applyBorder="1" applyAlignment="1">
      <alignment/>
    </xf>
    <xf numFmtId="43" fontId="6" fillId="33" borderId="34" xfId="42" applyFont="1" applyFill="1" applyBorder="1" applyAlignment="1">
      <alignment/>
    </xf>
    <xf numFmtId="0" fontId="6" fillId="0" borderId="34" xfId="0" applyFont="1" applyFill="1" applyBorder="1" applyAlignment="1">
      <alignment vertical="center"/>
    </xf>
    <xf numFmtId="0" fontId="8" fillId="0" borderId="24" xfId="0" applyFont="1" applyBorder="1" applyAlignment="1">
      <alignment/>
    </xf>
    <xf numFmtId="0" fontId="8" fillId="34" borderId="24" xfId="0" applyFont="1" applyFill="1" applyBorder="1" applyAlignment="1">
      <alignment/>
    </xf>
    <xf numFmtId="241" fontId="0" fillId="0" borderId="31" xfId="0" applyNumberFormat="1" applyBorder="1" applyAlignment="1">
      <alignment/>
    </xf>
    <xf numFmtId="240" fontId="0" fillId="0" borderId="0" xfId="0" applyNumberFormat="1" applyAlignment="1">
      <alignment/>
    </xf>
    <xf numFmtId="0" fontId="17" fillId="34" borderId="0" xfId="0" applyFont="1" applyFill="1" applyBorder="1" applyAlignment="1">
      <alignment horizontal="center"/>
    </xf>
    <xf numFmtId="0" fontId="17" fillId="34" borderId="0" xfId="0" applyFont="1" applyFill="1" applyBorder="1" applyAlignment="1">
      <alignment horizontal="right"/>
    </xf>
    <xf numFmtId="43" fontId="17" fillId="34" borderId="0" xfId="42" applyFont="1" applyFill="1" applyBorder="1" applyAlignment="1">
      <alignment/>
    </xf>
    <xf numFmtId="0" fontId="23" fillId="0" borderId="0" xfId="0" applyFont="1" applyBorder="1" applyAlignment="1">
      <alignment/>
    </xf>
    <xf numFmtId="0" fontId="18" fillId="34" borderId="12" xfId="0" applyFont="1" applyFill="1" applyBorder="1" applyAlignment="1">
      <alignment horizontal="left" vertical="center"/>
    </xf>
    <xf numFmtId="0" fontId="18" fillId="34" borderId="24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20" fillId="34" borderId="42" xfId="0" applyFont="1" applyFill="1" applyBorder="1" applyAlignment="1">
      <alignment horizontal="left" vertical="center"/>
    </xf>
    <xf numFmtId="0" fontId="20" fillId="34" borderId="43" xfId="0" applyFont="1" applyFill="1" applyBorder="1" applyAlignment="1">
      <alignment horizontal="left" vertical="center"/>
    </xf>
    <xf numFmtId="10" fontId="20" fillId="34" borderId="43" xfId="0" applyNumberFormat="1" applyFont="1" applyFill="1" applyBorder="1" applyAlignment="1">
      <alignment horizontal="center" vertical="center"/>
    </xf>
    <xf numFmtId="10" fontId="20" fillId="34" borderId="44" xfId="0" applyNumberFormat="1" applyFont="1" applyFill="1" applyBorder="1" applyAlignment="1">
      <alignment horizontal="center" vertical="center"/>
    </xf>
    <xf numFmtId="0" fontId="17" fillId="34" borderId="45" xfId="0" applyFont="1" applyFill="1" applyBorder="1" applyAlignment="1">
      <alignment horizontal="right"/>
    </xf>
    <xf numFmtId="0" fontId="17" fillId="34" borderId="46" xfId="0" applyFont="1" applyFill="1" applyBorder="1" applyAlignment="1">
      <alignment horizontal="right"/>
    </xf>
    <xf numFmtId="0" fontId="17" fillId="34" borderId="47" xfId="0" applyFont="1" applyFill="1" applyBorder="1" applyAlignment="1">
      <alignment horizontal="right"/>
    </xf>
    <xf numFmtId="0" fontId="17" fillId="34" borderId="48" xfId="0" applyFont="1" applyFill="1" applyBorder="1" applyAlignment="1">
      <alignment horizontal="center"/>
    </xf>
    <xf numFmtId="0" fontId="17" fillId="34" borderId="37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75" fillId="34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7" fillId="0" borderId="24" xfId="0" applyFont="1" applyBorder="1" applyAlignment="1">
      <alignment horizontal="left"/>
    </xf>
    <xf numFmtId="242" fontId="34" fillId="34" borderId="24" xfId="0" applyNumberFormat="1" applyFont="1" applyFill="1" applyBorder="1" applyAlignment="1">
      <alignment horizontal="left"/>
    </xf>
    <xf numFmtId="0" fontId="34" fillId="34" borderId="24" xfId="0" applyFont="1" applyFill="1" applyBorder="1" applyAlignment="1">
      <alignment horizontal="right"/>
    </xf>
    <xf numFmtId="0" fontId="18" fillId="34" borderId="49" xfId="0" applyFont="1" applyFill="1" applyBorder="1" applyAlignment="1">
      <alignment horizontal="left"/>
    </xf>
    <xf numFmtId="0" fontId="18" fillId="34" borderId="50" xfId="0" applyFont="1" applyFill="1" applyBorder="1" applyAlignment="1">
      <alignment horizontal="left"/>
    </xf>
    <xf numFmtId="0" fontId="18" fillId="34" borderId="51" xfId="0" applyFont="1" applyFill="1" applyBorder="1" applyAlignment="1">
      <alignment horizontal="left"/>
    </xf>
    <xf numFmtId="0" fontId="18" fillId="34" borderId="12" xfId="0" applyFont="1" applyFill="1" applyBorder="1" applyAlignment="1">
      <alignment horizontal="left"/>
    </xf>
    <xf numFmtId="0" fontId="18" fillId="34" borderId="24" xfId="0" applyFont="1" applyFill="1" applyBorder="1" applyAlignment="1">
      <alignment horizontal="left"/>
    </xf>
    <xf numFmtId="0" fontId="18" fillId="34" borderId="25" xfId="0" applyFont="1" applyFill="1" applyBorder="1" applyAlignment="1">
      <alignment horizontal="left"/>
    </xf>
    <xf numFmtId="10" fontId="18" fillId="34" borderId="24" xfId="0" applyNumberFormat="1" applyFont="1" applyFill="1" applyBorder="1" applyAlignment="1">
      <alignment horizontal="center" vertical="center"/>
    </xf>
    <xf numFmtId="10" fontId="18" fillId="34" borderId="25" xfId="0" applyNumberFormat="1" applyFont="1" applyFill="1" applyBorder="1" applyAlignment="1">
      <alignment horizontal="center" vertical="center"/>
    </xf>
    <xf numFmtId="0" fontId="34" fillId="0" borderId="24" xfId="0" applyFont="1" applyBorder="1" applyAlignment="1">
      <alignment horizontal="left"/>
    </xf>
    <xf numFmtId="0" fontId="37" fillId="0" borderId="24" xfId="0" applyFont="1" applyBorder="1" applyAlignment="1">
      <alignment vertical="center"/>
    </xf>
    <xf numFmtId="242" fontId="34" fillId="0" borderId="24" xfId="0" applyNumberFormat="1" applyFont="1" applyBorder="1" applyAlignment="1">
      <alignment horizontal="left"/>
    </xf>
    <xf numFmtId="0" fontId="19" fillId="34" borderId="38" xfId="0" applyFont="1" applyFill="1" applyBorder="1" applyAlignment="1">
      <alignment horizontal="center" vertical="center"/>
    </xf>
    <xf numFmtId="0" fontId="19" fillId="34" borderId="39" xfId="0" applyFont="1" applyFill="1" applyBorder="1" applyAlignment="1">
      <alignment horizontal="center" vertical="center"/>
    </xf>
    <xf numFmtId="0" fontId="19" fillId="34" borderId="45" xfId="0" applyFont="1" applyFill="1" applyBorder="1" applyAlignment="1">
      <alignment horizontal="center" vertical="center"/>
    </xf>
    <xf numFmtId="0" fontId="19" fillId="34" borderId="46" xfId="0" applyFont="1" applyFill="1" applyBorder="1" applyAlignment="1">
      <alignment horizontal="center" vertical="center"/>
    </xf>
    <xf numFmtId="0" fontId="19" fillId="34" borderId="47" xfId="0" applyFont="1" applyFill="1" applyBorder="1" applyAlignment="1">
      <alignment horizontal="center" vertical="center"/>
    </xf>
    <xf numFmtId="0" fontId="19" fillId="34" borderId="48" xfId="0" applyFont="1" applyFill="1" applyBorder="1" applyAlignment="1">
      <alignment horizontal="center" vertical="center"/>
    </xf>
    <xf numFmtId="0" fontId="19" fillId="34" borderId="37" xfId="0" applyFont="1" applyFill="1" applyBorder="1" applyAlignment="1">
      <alignment horizontal="center" vertical="center"/>
    </xf>
    <xf numFmtId="0" fontId="19" fillId="34" borderId="35" xfId="0" applyFont="1" applyFill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37" fillId="0" borderId="36" xfId="0" applyFont="1" applyBorder="1" applyAlignment="1">
      <alignment horizontal="left"/>
    </xf>
    <xf numFmtId="0" fontId="34" fillId="34" borderId="36" xfId="0" applyFont="1" applyFill="1" applyBorder="1" applyAlignment="1">
      <alignment horizontal="left"/>
    </xf>
    <xf numFmtId="218" fontId="17" fillId="0" borderId="0" xfId="42" applyNumberFormat="1" applyFont="1" applyBorder="1" applyAlignment="1">
      <alignment horizontal="left"/>
    </xf>
    <xf numFmtId="218" fontId="36" fillId="0" borderId="0" xfId="42" applyNumberFormat="1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0" fillId="34" borderId="12" xfId="0" applyFont="1" applyFill="1" applyBorder="1" applyAlignment="1">
      <alignment horizontal="left" vertical="center"/>
    </xf>
    <xf numFmtId="0" fontId="20" fillId="34" borderId="24" xfId="0" applyFont="1" applyFill="1" applyBorder="1" applyAlignment="1">
      <alignment horizontal="left" vertical="center"/>
    </xf>
    <xf numFmtId="10" fontId="20" fillId="34" borderId="24" xfId="0" applyNumberFormat="1" applyFont="1" applyFill="1" applyBorder="1" applyAlignment="1">
      <alignment horizontal="center" vertical="center"/>
    </xf>
    <xf numFmtId="10" fontId="20" fillId="34" borderId="25" xfId="0" applyNumberFormat="1" applyFont="1" applyFill="1" applyBorder="1" applyAlignment="1">
      <alignment horizontal="center" vertical="center"/>
    </xf>
    <xf numFmtId="10" fontId="20" fillId="34" borderId="36" xfId="0" applyNumberFormat="1" applyFont="1" applyFill="1" applyBorder="1" applyAlignment="1">
      <alignment horizontal="center" vertical="center"/>
    </xf>
    <xf numFmtId="10" fontId="20" fillId="34" borderId="40" xfId="0" applyNumberFormat="1" applyFont="1" applyFill="1" applyBorder="1" applyAlignment="1">
      <alignment horizontal="center" vertical="center"/>
    </xf>
    <xf numFmtId="0" fontId="31" fillId="34" borderId="38" xfId="0" applyFont="1" applyFill="1" applyBorder="1" applyAlignment="1">
      <alignment horizontal="center" vertical="center"/>
    </xf>
    <xf numFmtId="0" fontId="31" fillId="34" borderId="39" xfId="0" applyFont="1" applyFill="1" applyBorder="1" applyAlignment="1">
      <alignment horizontal="center" vertical="center"/>
    </xf>
    <xf numFmtId="0" fontId="31" fillId="34" borderId="45" xfId="0" applyFont="1" applyFill="1" applyBorder="1" applyAlignment="1">
      <alignment horizontal="center" vertical="center"/>
    </xf>
    <xf numFmtId="0" fontId="31" fillId="34" borderId="46" xfId="0" applyFont="1" applyFill="1" applyBorder="1" applyAlignment="1">
      <alignment horizontal="center" vertical="center"/>
    </xf>
    <xf numFmtId="0" fontId="31" fillId="34" borderId="47" xfId="0" applyFont="1" applyFill="1" applyBorder="1" applyAlignment="1">
      <alignment horizontal="center" vertical="center"/>
    </xf>
    <xf numFmtId="0" fontId="31" fillId="34" borderId="48" xfId="0" applyFont="1" applyFill="1" applyBorder="1" applyAlignment="1">
      <alignment horizontal="center" vertical="center"/>
    </xf>
    <xf numFmtId="0" fontId="31" fillId="34" borderId="37" xfId="0" applyFont="1" applyFill="1" applyBorder="1" applyAlignment="1">
      <alignment horizontal="center" vertical="center"/>
    </xf>
    <xf numFmtId="0" fontId="31" fillId="34" borderId="35" xfId="0" applyFont="1" applyFill="1" applyBorder="1" applyAlignment="1">
      <alignment horizontal="center" vertical="center"/>
    </xf>
    <xf numFmtId="0" fontId="22" fillId="34" borderId="47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horizontal="center" vertical="center"/>
    </xf>
    <xf numFmtId="0" fontId="17" fillId="34" borderId="49" xfId="0" applyFont="1" applyFill="1" applyBorder="1" applyAlignment="1">
      <alignment horizontal="left"/>
    </xf>
    <xf numFmtId="0" fontId="17" fillId="34" borderId="50" xfId="0" applyFont="1" applyFill="1" applyBorder="1" applyAlignment="1">
      <alignment horizontal="left"/>
    </xf>
    <xf numFmtId="0" fontId="17" fillId="34" borderId="51" xfId="0" applyFont="1" applyFill="1" applyBorder="1" applyAlignment="1">
      <alignment horizontal="left"/>
    </xf>
    <xf numFmtId="0" fontId="17" fillId="34" borderId="12" xfId="0" applyFont="1" applyFill="1" applyBorder="1" applyAlignment="1">
      <alignment horizontal="left"/>
    </xf>
    <xf numFmtId="0" fontId="17" fillId="34" borderId="24" xfId="0" applyFont="1" applyFill="1" applyBorder="1" applyAlignment="1">
      <alignment horizontal="left"/>
    </xf>
    <xf numFmtId="0" fontId="17" fillId="34" borderId="25" xfId="0" applyFont="1" applyFill="1" applyBorder="1" applyAlignment="1">
      <alignment horizontal="left"/>
    </xf>
    <xf numFmtId="0" fontId="31" fillId="0" borderId="24" xfId="0" applyFont="1" applyBorder="1" applyAlignment="1">
      <alignment horizontal="left"/>
    </xf>
    <xf numFmtId="0" fontId="17" fillId="0" borderId="24" xfId="0" applyFont="1" applyBorder="1" applyAlignment="1">
      <alignment horizontal="left"/>
    </xf>
    <xf numFmtId="242" fontId="17" fillId="34" borderId="24" xfId="0" applyNumberFormat="1" applyFont="1" applyFill="1" applyBorder="1" applyAlignment="1">
      <alignment horizontal="left"/>
    </xf>
    <xf numFmtId="0" fontId="17" fillId="34" borderId="24" xfId="0" applyFont="1" applyFill="1" applyBorder="1" applyAlignment="1">
      <alignment horizontal="right"/>
    </xf>
    <xf numFmtId="242" fontId="17" fillId="0" borderId="24" xfId="0" applyNumberFormat="1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36" xfId="0" applyFont="1" applyBorder="1" applyAlignment="1">
      <alignment horizontal="left"/>
    </xf>
    <xf numFmtId="0" fontId="17" fillId="34" borderId="36" xfId="0" applyFont="1" applyFill="1" applyBorder="1" applyAlignment="1">
      <alignment horizontal="left"/>
    </xf>
    <xf numFmtId="0" fontId="31" fillId="0" borderId="24" xfId="0" applyFont="1" applyBorder="1" applyAlignment="1">
      <alignment vertical="center"/>
    </xf>
    <xf numFmtId="0" fontId="8" fillId="34" borderId="36" xfId="0" applyFont="1" applyFill="1" applyBorder="1" applyAlignment="1">
      <alignment horizontal="left"/>
    </xf>
    <xf numFmtId="0" fontId="33" fillId="0" borderId="24" xfId="0" applyFont="1" applyBorder="1" applyAlignment="1">
      <alignment horizontal="left"/>
    </xf>
    <xf numFmtId="0" fontId="12" fillId="34" borderId="24" xfId="0" applyFont="1" applyFill="1" applyBorder="1" applyAlignment="1">
      <alignment horizontal="left"/>
    </xf>
    <xf numFmtId="0" fontId="10" fillId="0" borderId="24" xfId="0" applyFont="1" applyBorder="1" applyAlignment="1">
      <alignment vertical="center"/>
    </xf>
    <xf numFmtId="43" fontId="17" fillId="34" borderId="12" xfId="42" applyNumberFormat="1" applyFont="1" applyFill="1" applyBorder="1" applyAlignment="1">
      <alignment horizontal="center"/>
    </xf>
    <xf numFmtId="43" fontId="17" fillId="34" borderId="24" xfId="42" applyNumberFormat="1" applyFont="1" applyFill="1" applyBorder="1" applyAlignment="1">
      <alignment horizontal="center"/>
    </xf>
    <xf numFmtId="43" fontId="17" fillId="34" borderId="25" xfId="42" applyNumberFormat="1" applyFont="1" applyFill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30" fillId="34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17" fillId="34" borderId="42" xfId="0" applyFont="1" applyFill="1" applyBorder="1" applyAlignment="1">
      <alignment horizontal="center"/>
    </xf>
    <xf numFmtId="0" fontId="17" fillId="34" borderId="43" xfId="0" applyFont="1" applyFill="1" applyBorder="1" applyAlignment="1">
      <alignment horizontal="center"/>
    </xf>
    <xf numFmtId="0" fontId="17" fillId="34" borderId="44" xfId="0" applyFont="1" applyFill="1" applyBorder="1" applyAlignment="1">
      <alignment horizontal="center"/>
    </xf>
    <xf numFmtId="43" fontId="17" fillId="34" borderId="42" xfId="42" applyFont="1" applyFill="1" applyBorder="1" applyAlignment="1">
      <alignment horizontal="center"/>
    </xf>
    <xf numFmtId="43" fontId="17" fillId="34" borderId="43" xfId="42" applyFont="1" applyFill="1" applyBorder="1" applyAlignment="1">
      <alignment horizontal="center"/>
    </xf>
    <xf numFmtId="43" fontId="17" fillId="34" borderId="44" xfId="42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34" borderId="0" xfId="0" applyFont="1" applyFill="1" applyBorder="1" applyAlignment="1">
      <alignment horizontal="center" vertical="top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1" fillId="34" borderId="11" xfId="0" applyFont="1" applyFill="1" applyBorder="1" applyAlignment="1">
      <alignment horizontal="center" vertical="center"/>
    </xf>
    <xf numFmtId="43" fontId="31" fillId="34" borderId="52" xfId="42" applyFont="1" applyFill="1" applyBorder="1" applyAlignment="1">
      <alignment horizontal="center"/>
    </xf>
    <xf numFmtId="43" fontId="31" fillId="34" borderId="53" xfId="42" applyFont="1" applyFill="1" applyBorder="1" applyAlignment="1">
      <alignment horizontal="center"/>
    </xf>
    <xf numFmtId="43" fontId="31" fillId="34" borderId="54" xfId="42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7" fillId="34" borderId="24" xfId="0" applyFont="1" applyFill="1" applyBorder="1" applyAlignment="1">
      <alignment horizontal="center"/>
    </xf>
    <xf numFmtId="0" fontId="17" fillId="34" borderId="25" xfId="0" applyFont="1" applyFill="1" applyBorder="1" applyAlignment="1">
      <alignment horizontal="center"/>
    </xf>
    <xf numFmtId="43" fontId="17" fillId="34" borderId="12" xfId="42" applyFont="1" applyFill="1" applyBorder="1" applyAlignment="1">
      <alignment horizontal="center"/>
    </xf>
    <xf numFmtId="43" fontId="17" fillId="34" borderId="24" xfId="42" applyFont="1" applyFill="1" applyBorder="1" applyAlignment="1">
      <alignment horizontal="center"/>
    </xf>
    <xf numFmtId="43" fontId="17" fillId="34" borderId="25" xfId="42" applyFont="1" applyFill="1" applyBorder="1" applyAlignment="1">
      <alignment horizontal="center"/>
    </xf>
    <xf numFmtId="43" fontId="17" fillId="34" borderId="45" xfId="42" applyNumberFormat="1" applyFont="1" applyFill="1" applyBorder="1" applyAlignment="1">
      <alignment horizontal="center"/>
    </xf>
    <xf numFmtId="43" fontId="17" fillId="34" borderId="46" xfId="42" applyNumberFormat="1" applyFont="1" applyFill="1" applyBorder="1" applyAlignment="1">
      <alignment horizontal="center"/>
    </xf>
    <xf numFmtId="43" fontId="17" fillId="34" borderId="47" xfId="42" applyNumberFormat="1" applyFont="1" applyFill="1" applyBorder="1" applyAlignment="1">
      <alignment horizontal="center"/>
    </xf>
    <xf numFmtId="242" fontId="8" fillId="0" borderId="24" xfId="0" applyNumberFormat="1" applyFont="1" applyBorder="1" applyAlignment="1">
      <alignment horizontal="left"/>
    </xf>
    <xf numFmtId="0" fontId="27" fillId="0" borderId="43" xfId="0" applyFont="1" applyBorder="1" applyAlignment="1">
      <alignment horizontal="left"/>
    </xf>
    <xf numFmtId="0" fontId="31" fillId="0" borderId="55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218" fontId="31" fillId="0" borderId="45" xfId="42" applyNumberFormat="1" applyFont="1" applyBorder="1" applyAlignment="1">
      <alignment horizontal="center" vertical="center" wrapText="1"/>
    </xf>
    <xf numFmtId="218" fontId="31" fillId="0" borderId="46" xfId="42" applyNumberFormat="1" applyFont="1" applyBorder="1" applyAlignment="1">
      <alignment horizontal="center" vertical="center" wrapText="1"/>
    </xf>
    <xf numFmtId="218" fontId="31" fillId="0" borderId="47" xfId="42" applyNumberFormat="1" applyFont="1" applyBorder="1" applyAlignment="1">
      <alignment horizontal="center" vertical="center" wrapText="1"/>
    </xf>
    <xf numFmtId="218" fontId="31" fillId="0" borderId="48" xfId="42" applyNumberFormat="1" applyFont="1" applyBorder="1" applyAlignment="1">
      <alignment horizontal="center" vertical="center" wrapText="1"/>
    </xf>
    <xf numFmtId="218" fontId="31" fillId="0" borderId="37" xfId="42" applyNumberFormat="1" applyFont="1" applyBorder="1" applyAlignment="1">
      <alignment horizontal="center" vertical="center" wrapText="1"/>
    </xf>
    <xf numFmtId="218" fontId="31" fillId="0" borderId="35" xfId="42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33" fillId="0" borderId="36" xfId="0" applyFont="1" applyBorder="1" applyAlignment="1">
      <alignment horizontal="left"/>
    </xf>
    <xf numFmtId="0" fontId="28" fillId="0" borderId="0" xfId="0" applyFont="1" applyBorder="1" applyAlignment="1">
      <alignment vertical="center"/>
    </xf>
    <xf numFmtId="0" fontId="8" fillId="0" borderId="24" xfId="0" applyFont="1" applyBorder="1" applyAlignment="1">
      <alignment horizontal="left"/>
    </xf>
    <xf numFmtId="3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22" fontId="0" fillId="0" borderId="31" xfId="0" applyNumberFormat="1" applyBorder="1" applyAlignment="1">
      <alignment horizontal="center"/>
    </xf>
    <xf numFmtId="43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43" fontId="0" fillId="0" borderId="16" xfId="0" applyNumberFormat="1" applyFont="1" applyBorder="1" applyAlignment="1">
      <alignment horizontal="center"/>
    </xf>
    <xf numFmtId="43" fontId="0" fillId="0" borderId="31" xfId="42" applyNumberFormat="1" applyFont="1" applyBorder="1" applyAlignment="1">
      <alignment horizontal="center"/>
    </xf>
    <xf numFmtId="0" fontId="12" fillId="0" borderId="56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15" fillId="0" borderId="56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3" fontId="6" fillId="0" borderId="21" xfId="42" applyFont="1" applyFill="1" applyBorder="1" applyAlignment="1">
      <alignment horizontal="center"/>
    </xf>
    <xf numFmtId="43" fontId="6" fillId="0" borderId="22" xfId="42" applyFont="1" applyFill="1" applyBorder="1" applyAlignment="1">
      <alignment horizontal="center"/>
    </xf>
    <xf numFmtId="43" fontId="6" fillId="0" borderId="23" xfId="42" applyFont="1" applyFill="1" applyBorder="1" applyAlignment="1">
      <alignment horizontal="center"/>
    </xf>
    <xf numFmtId="43" fontId="6" fillId="33" borderId="12" xfId="42" applyNumberFormat="1" applyFont="1" applyFill="1" applyBorder="1" applyAlignment="1">
      <alignment horizontal="right"/>
    </xf>
    <xf numFmtId="43" fontId="6" fillId="33" borderId="24" xfId="42" applyNumberFormat="1" applyFont="1" applyFill="1" applyBorder="1" applyAlignment="1">
      <alignment horizontal="right"/>
    </xf>
    <xf numFmtId="43" fontId="6" fillId="33" borderId="25" xfId="42" applyNumberFormat="1" applyFont="1" applyFill="1" applyBorder="1" applyAlignment="1">
      <alignment horizontal="right"/>
    </xf>
    <xf numFmtId="43" fontId="6" fillId="33" borderId="12" xfId="42" applyNumberFormat="1" applyFont="1" applyFill="1" applyBorder="1" applyAlignment="1">
      <alignment horizontal="center"/>
    </xf>
    <xf numFmtId="43" fontId="6" fillId="33" borderId="24" xfId="42" applyNumberFormat="1" applyFont="1" applyFill="1" applyBorder="1" applyAlignment="1">
      <alignment horizontal="center"/>
    </xf>
    <xf numFmtId="43" fontId="6" fillId="33" borderId="25" xfId="42" applyNumberFormat="1" applyFont="1" applyFill="1" applyBorder="1" applyAlignment="1">
      <alignment horizontal="center"/>
    </xf>
    <xf numFmtId="43" fontId="13" fillId="33" borderId="12" xfId="42" applyNumberFormat="1" applyFont="1" applyFill="1" applyBorder="1" applyAlignment="1">
      <alignment horizontal="center"/>
    </xf>
    <xf numFmtId="43" fontId="13" fillId="33" borderId="24" xfId="42" applyNumberFormat="1" applyFont="1" applyFill="1" applyBorder="1" applyAlignment="1">
      <alignment horizontal="center"/>
    </xf>
    <xf numFmtId="43" fontId="13" fillId="33" borderId="25" xfId="42" applyNumberFormat="1" applyFont="1" applyFill="1" applyBorder="1" applyAlignment="1">
      <alignment horizontal="center"/>
    </xf>
    <xf numFmtId="43" fontId="13" fillId="33" borderId="57" xfId="42" applyNumberFormat="1" applyFont="1" applyFill="1" applyBorder="1" applyAlignment="1">
      <alignment horizontal="center"/>
    </xf>
    <xf numFmtId="43" fontId="13" fillId="33" borderId="58" xfId="42" applyNumberFormat="1" applyFont="1" applyFill="1" applyBorder="1" applyAlignment="1">
      <alignment horizontal="center"/>
    </xf>
    <xf numFmtId="43" fontId="13" fillId="33" borderId="59" xfId="42" applyNumberFormat="1" applyFont="1" applyFill="1" applyBorder="1" applyAlignment="1">
      <alignment horizontal="center"/>
    </xf>
    <xf numFmtId="43" fontId="13" fillId="19" borderId="28" xfId="42" applyFont="1" applyFill="1" applyBorder="1" applyAlignment="1">
      <alignment horizontal="center"/>
    </xf>
    <xf numFmtId="43" fontId="13" fillId="19" borderId="29" xfId="42" applyFont="1" applyFill="1" applyBorder="1" applyAlignment="1">
      <alignment horizontal="center"/>
    </xf>
    <xf numFmtId="43" fontId="13" fillId="19" borderId="30" xfId="42" applyFont="1" applyFill="1" applyBorder="1" applyAlignment="1">
      <alignment horizontal="center"/>
    </xf>
    <xf numFmtId="43" fontId="13" fillId="0" borderId="12" xfId="42" applyFont="1" applyFill="1" applyBorder="1" applyAlignment="1">
      <alignment horizontal="center"/>
    </xf>
    <xf numFmtId="43" fontId="13" fillId="0" borderId="24" xfId="42" applyFont="1" applyFill="1" applyBorder="1" applyAlignment="1">
      <alignment horizontal="center"/>
    </xf>
    <xf numFmtId="43" fontId="13" fillId="0" borderId="25" xfId="42" applyFont="1" applyFill="1" applyBorder="1" applyAlignment="1">
      <alignment horizontal="center"/>
    </xf>
    <xf numFmtId="43" fontId="13" fillId="0" borderId="57" xfId="42" applyFont="1" applyFill="1" applyBorder="1" applyAlignment="1">
      <alignment horizontal="center"/>
    </xf>
    <xf numFmtId="43" fontId="13" fillId="0" borderId="58" xfId="42" applyFont="1" applyFill="1" applyBorder="1" applyAlignment="1">
      <alignment horizontal="center"/>
    </xf>
    <xf numFmtId="43" fontId="13" fillId="0" borderId="59" xfId="42" applyFont="1" applyFill="1" applyBorder="1" applyAlignment="1">
      <alignment horizontal="center"/>
    </xf>
    <xf numFmtId="0" fontId="15" fillId="0" borderId="6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6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62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" xfId="46"/>
    <cellStyle name="Comma 5 2" xfId="47"/>
    <cellStyle name="Comma 6" xfId="48"/>
    <cellStyle name="Comma 6 2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Hyperlink 2" xfId="60"/>
    <cellStyle name="Input" xfId="61"/>
    <cellStyle name="Linked Cell" xfId="62"/>
    <cellStyle name="Neutral" xfId="63"/>
    <cellStyle name="Normal 2" xfId="64"/>
    <cellStyle name="Normal 5" xfId="65"/>
    <cellStyle name="Normal 5 2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  <cellStyle name="ปกติ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9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9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9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9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9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9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9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9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0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0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0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0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0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0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0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0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0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0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1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1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9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9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9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9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9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9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9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29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0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0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0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0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0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0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0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0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0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0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200025</xdr:rowOff>
    </xdr:to>
    <xdr:pic>
      <xdr:nvPicPr>
        <xdr:cNvPr id="3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9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9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9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9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9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9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9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39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40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40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40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40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40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40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23</xdr:row>
      <xdr:rowOff>123825</xdr:rowOff>
    </xdr:from>
    <xdr:to>
      <xdr:col>9</xdr:col>
      <xdr:colOff>847725</xdr:colOff>
      <xdr:row>26</xdr:row>
      <xdr:rowOff>209550</xdr:rowOff>
    </xdr:to>
    <xdr:pic>
      <xdr:nvPicPr>
        <xdr:cNvPr id="40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63722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0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0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0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9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9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9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9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9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9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9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49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0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0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0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0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0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0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0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0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0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0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47</xdr:row>
      <xdr:rowOff>123825</xdr:rowOff>
    </xdr:from>
    <xdr:to>
      <xdr:col>9</xdr:col>
      <xdr:colOff>847725</xdr:colOff>
      <xdr:row>50</xdr:row>
      <xdr:rowOff>209550</xdr:rowOff>
    </xdr:to>
    <xdr:pic>
      <xdr:nvPicPr>
        <xdr:cNvPr id="5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8873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9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9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9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9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9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9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9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59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0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0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0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0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0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0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0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0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0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0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200025</xdr:rowOff>
    </xdr:to>
    <xdr:pic>
      <xdr:nvPicPr>
        <xdr:cNvPr id="6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9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9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9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9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9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9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9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69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0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0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0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0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0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0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0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0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0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0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9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9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9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9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9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9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9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79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0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0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0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0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0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0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0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0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0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0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71</xdr:row>
      <xdr:rowOff>123825</xdr:rowOff>
    </xdr:from>
    <xdr:to>
      <xdr:col>9</xdr:col>
      <xdr:colOff>847725</xdr:colOff>
      <xdr:row>74</xdr:row>
      <xdr:rowOff>209550</xdr:rowOff>
    </xdr:to>
    <xdr:pic>
      <xdr:nvPicPr>
        <xdr:cNvPr id="8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402425"/>
          <a:ext cx="533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9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9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9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9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9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9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9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9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0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0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0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0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0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0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0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0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0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0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1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1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1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1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1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1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2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2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2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2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2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2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2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2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2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2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3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3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3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3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3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3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3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3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3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3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4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4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4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4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4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4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4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4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4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4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5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5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5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5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5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5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5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5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5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5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6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6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6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6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6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6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6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6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6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6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7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8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9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4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5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6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7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8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9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0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1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2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314325</xdr:colOff>
      <xdr:row>0</xdr:row>
      <xdr:rowOff>123825</xdr:rowOff>
    </xdr:from>
    <xdr:to>
      <xdr:col>9</xdr:col>
      <xdr:colOff>847725</xdr:colOff>
      <xdr:row>3</xdr:row>
      <xdr:rowOff>209550</xdr:rowOff>
    </xdr:to>
    <xdr:pic>
      <xdr:nvPicPr>
        <xdr:cNvPr id="13" name="Picture 314" descr="PRANAKO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23825"/>
          <a:ext cx="5334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P33"/>
  <sheetViews>
    <sheetView view="pageBreakPreview" zoomScaleSheetLayoutView="100" zoomScalePageLayoutView="0" workbookViewId="0" topLeftCell="A1">
      <selection activeCell="R20" sqref="R20"/>
    </sheetView>
  </sheetViews>
  <sheetFormatPr defaultColWidth="9.140625" defaultRowHeight="21.75"/>
  <cols>
    <col min="1" max="1" width="6.57421875" style="184" customWidth="1"/>
    <col min="2" max="2" width="4.421875" style="184" customWidth="1"/>
    <col min="3" max="3" width="3.00390625" style="184" customWidth="1"/>
    <col min="4" max="4" width="3.57421875" style="184" customWidth="1"/>
    <col min="5" max="5" width="4.00390625" style="184" customWidth="1"/>
    <col min="6" max="6" width="1.28515625" style="184" customWidth="1"/>
    <col min="7" max="7" width="2.57421875" style="184" customWidth="1"/>
    <col min="8" max="8" width="11.140625" style="184" customWidth="1"/>
    <col min="9" max="9" width="5.28125" style="184" customWidth="1"/>
    <col min="10" max="10" width="4.7109375" style="184" customWidth="1"/>
    <col min="11" max="11" width="15.00390625" style="184" customWidth="1"/>
    <col min="12" max="12" width="10.421875" style="184" customWidth="1"/>
    <col min="13" max="13" width="15.8515625" style="244" customWidth="1"/>
    <col min="14" max="14" width="12.00390625" style="184" customWidth="1"/>
    <col min="15" max="16384" width="9.140625" style="184" customWidth="1"/>
  </cols>
  <sheetData>
    <row r="1" spans="1:14" ht="23.25">
      <c r="A1" s="328" t="s">
        <v>65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259" t="s">
        <v>52</v>
      </c>
    </row>
    <row r="2" spans="1:14" ht="23.25">
      <c r="A2" s="260" t="s">
        <v>53</v>
      </c>
      <c r="B2" s="329" t="s">
        <v>54</v>
      </c>
      <c r="C2" s="329"/>
      <c r="D2" s="329"/>
      <c r="E2" s="330" t="str">
        <f>'ปร.5(ข)'!E2:N2</f>
        <v>งานก่อสร้างอาคารกิจการนักศึกษาคอนกรีตเสริมเหล็ก 1 หลัง</v>
      </c>
      <c r="F2" s="330"/>
      <c r="G2" s="330"/>
      <c r="H2" s="330"/>
      <c r="I2" s="330"/>
      <c r="J2" s="330"/>
      <c r="K2" s="330"/>
      <c r="L2" s="330"/>
      <c r="M2" s="330"/>
      <c r="N2" s="330"/>
    </row>
    <row r="3" spans="1:14" ht="23.25">
      <c r="A3" s="261" t="s">
        <v>53</v>
      </c>
      <c r="B3" s="304" t="s">
        <v>55</v>
      </c>
      <c r="C3" s="304"/>
      <c r="D3" s="304"/>
      <c r="E3" s="304"/>
      <c r="F3" s="330" t="str">
        <f>'ปร.5(ข)'!F3:K3</f>
        <v>ศูนย์เทเวสน์</v>
      </c>
      <c r="G3" s="330"/>
      <c r="H3" s="330"/>
      <c r="I3" s="330"/>
      <c r="J3" s="330"/>
      <c r="K3" s="330"/>
      <c r="L3" s="262"/>
      <c r="M3" s="263"/>
      <c r="N3" s="264"/>
    </row>
    <row r="4" spans="1:14" ht="23.25">
      <c r="A4" s="261" t="s">
        <v>53</v>
      </c>
      <c r="B4" s="316" t="str">
        <f>'ปร.5(ข)'!B4:N4</f>
        <v>งาน   มหาวิทยาลัยเทคโนโลยีราชมงคลพระนคร        </v>
      </c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</row>
    <row r="5" spans="1:14" ht="23.25">
      <c r="A5" s="261" t="s">
        <v>53</v>
      </c>
      <c r="B5" s="304" t="s">
        <v>56</v>
      </c>
      <c r="C5" s="304"/>
      <c r="D5" s="304"/>
      <c r="E5" s="304"/>
      <c r="F5" s="304"/>
      <c r="G5" s="304"/>
      <c r="H5" s="304"/>
      <c r="I5" s="304"/>
      <c r="J5" s="304"/>
      <c r="K5" s="261" t="s">
        <v>176</v>
      </c>
      <c r="L5" s="265"/>
      <c r="M5" s="315" t="s">
        <v>57</v>
      </c>
      <c r="N5" s="315"/>
    </row>
    <row r="6" spans="1:14" ht="23.25">
      <c r="A6" s="261" t="s">
        <v>53</v>
      </c>
      <c r="B6" s="304" t="s">
        <v>58</v>
      </c>
      <c r="C6" s="304"/>
      <c r="D6" s="304"/>
      <c r="E6" s="304"/>
      <c r="F6" s="304"/>
      <c r="G6" s="304"/>
      <c r="H6" s="305" t="str">
        <f>'ปร.5(ข)'!H6:J6</f>
        <v>29 มีนาคม 2561</v>
      </c>
      <c r="I6" s="305"/>
      <c r="J6" s="305"/>
      <c r="K6" s="306" t="s">
        <v>0</v>
      </c>
      <c r="L6" s="306"/>
      <c r="M6" s="317" t="s">
        <v>0</v>
      </c>
      <c r="N6" s="317"/>
    </row>
    <row r="7" spans="1:14" ht="4.5" customHeight="1" thickBot="1">
      <c r="A7" s="208"/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</row>
    <row r="8" spans="1:14" ht="21.75" customHeight="1" thickTop="1">
      <c r="A8" s="318" t="s">
        <v>59</v>
      </c>
      <c r="B8" s="320" t="s">
        <v>2</v>
      </c>
      <c r="C8" s="321"/>
      <c r="D8" s="321"/>
      <c r="E8" s="321"/>
      <c r="F8" s="321"/>
      <c r="G8" s="321"/>
      <c r="H8" s="321"/>
      <c r="I8" s="321"/>
      <c r="J8" s="322"/>
      <c r="K8" s="256" t="s">
        <v>60</v>
      </c>
      <c r="L8" s="322" t="s">
        <v>61</v>
      </c>
      <c r="M8" s="257" t="s">
        <v>62</v>
      </c>
      <c r="N8" s="326" t="s">
        <v>12</v>
      </c>
    </row>
    <row r="9" spans="1:14" ht="24" thickBot="1">
      <c r="A9" s="319"/>
      <c r="B9" s="323"/>
      <c r="C9" s="324"/>
      <c r="D9" s="324"/>
      <c r="E9" s="324"/>
      <c r="F9" s="324"/>
      <c r="G9" s="324"/>
      <c r="H9" s="324"/>
      <c r="I9" s="324"/>
      <c r="J9" s="325"/>
      <c r="K9" s="258" t="s">
        <v>63</v>
      </c>
      <c r="L9" s="325"/>
      <c r="M9" s="258" t="s">
        <v>63</v>
      </c>
      <c r="N9" s="327"/>
    </row>
    <row r="10" spans="1:16" ht="24" thickTop="1">
      <c r="A10" s="253">
        <v>1</v>
      </c>
      <c r="B10" s="307" t="str">
        <f>'ปร.6'!B10</f>
        <v>งานโครงสร้างวิศวกรรม</v>
      </c>
      <c r="C10" s="308"/>
      <c r="D10" s="308"/>
      <c r="E10" s="308"/>
      <c r="F10" s="308"/>
      <c r="G10" s="308"/>
      <c r="H10" s="308"/>
      <c r="I10" s="308"/>
      <c r="J10" s="309"/>
      <c r="K10" s="213">
        <f>ใบปะหน้า!G8</f>
        <v>215050.30199999997</v>
      </c>
      <c r="L10" s="266">
        <v>1.3044</v>
      </c>
      <c r="M10" s="213">
        <f aca="true" t="shared" si="0" ref="M10:M16">K10*L10</f>
        <v>280511.6139288</v>
      </c>
      <c r="N10" s="193"/>
      <c r="P10" s="215"/>
    </row>
    <row r="11" spans="1:14" ht="23.25">
      <c r="A11" s="224">
        <v>2</v>
      </c>
      <c r="B11" s="310" t="str">
        <f>'ปร.6'!B11</f>
        <v>งานพื้น</v>
      </c>
      <c r="C11" s="311"/>
      <c r="D11" s="311"/>
      <c r="E11" s="311"/>
      <c r="F11" s="311"/>
      <c r="G11" s="311"/>
      <c r="H11" s="311"/>
      <c r="I11" s="311"/>
      <c r="J11" s="312"/>
      <c r="K11" s="252">
        <f>ใบปะหน้า!G9</f>
        <v>44550</v>
      </c>
      <c r="L11" s="266">
        <v>1.3044</v>
      </c>
      <c r="M11" s="220">
        <f t="shared" si="0"/>
        <v>58111.02</v>
      </c>
      <c r="N11" s="195"/>
    </row>
    <row r="12" spans="1:14" ht="23.25">
      <c r="A12" s="224">
        <v>3</v>
      </c>
      <c r="B12" s="288" t="str">
        <f>'ปร.6'!B12</f>
        <v>งานผนัง Precast</v>
      </c>
      <c r="C12" s="289"/>
      <c r="D12" s="289"/>
      <c r="E12" s="289"/>
      <c r="F12" s="289"/>
      <c r="G12" s="289"/>
      <c r="H12" s="289"/>
      <c r="I12" s="313"/>
      <c r="J12" s="314"/>
      <c r="K12" s="218">
        <f>ใบปะหน้า!I10</f>
        <v>533801</v>
      </c>
      <c r="L12" s="266">
        <v>1.3044</v>
      </c>
      <c r="M12" s="220">
        <f t="shared" si="0"/>
        <v>696290.0244</v>
      </c>
      <c r="N12" s="195"/>
    </row>
    <row r="13" spans="1:14" ht="18.75" customHeight="1">
      <c r="A13" s="224">
        <v>4</v>
      </c>
      <c r="B13" s="288" t="str">
        <f>'ปร.6'!B13</f>
        <v>งานหลังคา Precast</v>
      </c>
      <c r="C13" s="289"/>
      <c r="D13" s="289"/>
      <c r="E13" s="289"/>
      <c r="F13" s="289"/>
      <c r="G13" s="289"/>
      <c r="H13" s="289"/>
      <c r="I13" s="313"/>
      <c r="J13" s="314"/>
      <c r="K13" s="218">
        <f>ใบปะหน้า!I11</f>
        <v>411883.24</v>
      </c>
      <c r="L13" s="266">
        <v>1.3044</v>
      </c>
      <c r="M13" s="220">
        <f t="shared" si="0"/>
        <v>537260.498256</v>
      </c>
      <c r="N13" s="195"/>
    </row>
    <row r="14" spans="1:14" ht="18.75" customHeight="1">
      <c r="A14" s="224">
        <v>5</v>
      </c>
      <c r="B14" s="288" t="str">
        <f>'ปร.6'!B14</f>
        <v>งานประตู-หน้าต่าง อลูมิเนียม</v>
      </c>
      <c r="C14" s="289"/>
      <c r="D14" s="289"/>
      <c r="E14" s="289"/>
      <c r="F14" s="289"/>
      <c r="G14" s="289"/>
      <c r="H14" s="289"/>
      <c r="I14" s="254"/>
      <c r="J14" s="255"/>
      <c r="K14" s="218">
        <f>ใบปะหน้า!I12</f>
        <v>119736.916</v>
      </c>
      <c r="L14" s="266">
        <v>1.3044</v>
      </c>
      <c r="M14" s="220">
        <f t="shared" si="0"/>
        <v>156184.8332304</v>
      </c>
      <c r="N14" s="195"/>
    </row>
    <row r="15" spans="1:14" ht="18.75" customHeight="1">
      <c r="A15" s="224">
        <v>6</v>
      </c>
      <c r="B15" s="288" t="str">
        <f>'ปร.6'!B15</f>
        <v>งานสุขาภิบาล</v>
      </c>
      <c r="C15" s="289"/>
      <c r="D15" s="289"/>
      <c r="E15" s="289"/>
      <c r="F15" s="289"/>
      <c r="G15" s="289"/>
      <c r="H15" s="289"/>
      <c r="I15" s="254"/>
      <c r="J15" s="255"/>
      <c r="K15" s="218">
        <f>ใบปะหน้า!I13</f>
        <v>12838.5</v>
      </c>
      <c r="L15" s="266">
        <v>1.3044</v>
      </c>
      <c r="M15" s="220">
        <f t="shared" si="0"/>
        <v>16746.5394</v>
      </c>
      <c r="N15" s="195"/>
    </row>
    <row r="16" spans="1:14" ht="18.75" customHeight="1">
      <c r="A16" s="224">
        <v>7</v>
      </c>
      <c r="B16" s="288" t="str">
        <f>'ปร.6'!B16</f>
        <v>งานไฟฟ้า,ปลั๊ก,โคม,สวิทซ์</v>
      </c>
      <c r="C16" s="289"/>
      <c r="D16" s="289"/>
      <c r="E16" s="289"/>
      <c r="F16" s="289"/>
      <c r="G16" s="289"/>
      <c r="H16" s="289"/>
      <c r="I16" s="254"/>
      <c r="J16" s="255"/>
      <c r="K16" s="218">
        <f>ใบปะหน้า!I14</f>
        <v>31616</v>
      </c>
      <c r="L16" s="266">
        <v>1.3044</v>
      </c>
      <c r="M16" s="220">
        <f t="shared" si="0"/>
        <v>41239.9104</v>
      </c>
      <c r="N16" s="195"/>
    </row>
    <row r="17" spans="1:14" ht="18.75" customHeight="1">
      <c r="A17" s="224"/>
      <c r="B17" s="269"/>
      <c r="C17" s="270"/>
      <c r="D17" s="270"/>
      <c r="E17" s="270"/>
      <c r="F17" s="270"/>
      <c r="G17" s="270"/>
      <c r="H17" s="270"/>
      <c r="I17" s="254"/>
      <c r="J17" s="255"/>
      <c r="K17" s="218"/>
      <c r="L17" s="266"/>
      <c r="M17" s="220"/>
      <c r="N17" s="195"/>
    </row>
    <row r="18" spans="1:14" ht="18.75" customHeight="1">
      <c r="A18" s="224"/>
      <c r="B18" s="269"/>
      <c r="C18" s="270"/>
      <c r="D18" s="270"/>
      <c r="E18" s="270"/>
      <c r="F18" s="270"/>
      <c r="G18" s="270"/>
      <c r="H18" s="270"/>
      <c r="I18" s="254"/>
      <c r="J18" s="255"/>
      <c r="K18" s="218"/>
      <c r="L18" s="266"/>
      <c r="M18" s="220"/>
      <c r="N18" s="195"/>
    </row>
    <row r="19" spans="1:14" ht="18.75" customHeight="1">
      <c r="A19" s="224"/>
      <c r="B19" s="288"/>
      <c r="C19" s="289"/>
      <c r="D19" s="289"/>
      <c r="E19" s="289"/>
      <c r="F19" s="289"/>
      <c r="G19" s="289"/>
      <c r="H19" s="289"/>
      <c r="I19" s="254"/>
      <c r="J19" s="255"/>
      <c r="K19" s="218"/>
      <c r="L19" s="219"/>
      <c r="M19" s="220"/>
      <c r="N19" s="195"/>
    </row>
    <row r="20" spans="1:14" s="27" customFormat="1" ht="21">
      <c r="A20" s="245"/>
      <c r="B20" s="246" t="s">
        <v>75</v>
      </c>
      <c r="C20" s="247"/>
      <c r="D20" s="247"/>
      <c r="E20" s="247"/>
      <c r="F20" s="247"/>
      <c r="G20" s="247"/>
      <c r="H20" s="247"/>
      <c r="I20" s="248"/>
      <c r="J20" s="249"/>
      <c r="K20" s="250"/>
      <c r="L20" s="250"/>
      <c r="M20" s="251"/>
      <c r="N20" s="245"/>
    </row>
    <row r="21" spans="1:14" s="27" customFormat="1" ht="21">
      <c r="A21" s="245"/>
      <c r="B21" s="246" t="s">
        <v>77</v>
      </c>
      <c r="C21" s="247"/>
      <c r="D21" s="247"/>
      <c r="E21" s="247"/>
      <c r="F21" s="247"/>
      <c r="G21" s="247"/>
      <c r="H21" s="247"/>
      <c r="I21" s="248"/>
      <c r="J21" s="249"/>
      <c r="K21" s="250"/>
      <c r="L21" s="250"/>
      <c r="M21" s="251"/>
      <c r="N21" s="245"/>
    </row>
    <row r="22" spans="1:14" s="27" customFormat="1" ht="21">
      <c r="A22" s="245"/>
      <c r="B22" s="246" t="s">
        <v>76</v>
      </c>
      <c r="C22" s="247"/>
      <c r="D22" s="247"/>
      <c r="E22" s="247"/>
      <c r="F22" s="247"/>
      <c r="G22" s="247"/>
      <c r="H22" s="247"/>
      <c r="I22" s="248"/>
      <c r="J22" s="249"/>
      <c r="K22" s="250"/>
      <c r="L22" s="250"/>
      <c r="M22" s="251"/>
      <c r="N22" s="245"/>
    </row>
    <row r="23" spans="1:14" s="27" customFormat="1" ht="21">
      <c r="A23" s="245"/>
      <c r="B23" s="246" t="s">
        <v>79</v>
      </c>
      <c r="C23" s="247"/>
      <c r="D23" s="247"/>
      <c r="E23" s="247"/>
      <c r="F23" s="247"/>
      <c r="G23" s="247"/>
      <c r="H23" s="247"/>
      <c r="I23" s="248"/>
      <c r="J23" s="249"/>
      <c r="K23" s="250"/>
      <c r="L23" s="250"/>
      <c r="M23" s="251"/>
      <c r="N23" s="245"/>
    </row>
    <row r="24" spans="1:14" s="27" customFormat="1" ht="21.75" thickBot="1">
      <c r="A24" s="227"/>
      <c r="B24" s="292" t="s">
        <v>78</v>
      </c>
      <c r="C24" s="293"/>
      <c r="D24" s="293"/>
      <c r="E24" s="293"/>
      <c r="F24" s="293"/>
      <c r="G24" s="293"/>
      <c r="H24" s="293"/>
      <c r="I24" s="294"/>
      <c r="J24" s="295"/>
      <c r="K24" s="228"/>
      <c r="L24" s="228"/>
      <c r="M24" s="229"/>
      <c r="N24" s="227"/>
    </row>
    <row r="25" spans="1:14" ht="24" thickTop="1">
      <c r="A25" s="296" t="s">
        <v>64</v>
      </c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8"/>
      <c r="M25" s="230">
        <f>SUM(M10:M24)</f>
        <v>1786344.4396151998</v>
      </c>
      <c r="N25" s="231"/>
    </row>
    <row r="26" spans="1:14" ht="24" thickBot="1">
      <c r="A26" s="299" t="str">
        <f>"("&amp;_xlfn.BAHTTEXT(M25)&amp;")"</f>
        <v>(หนึ่งล้านเจ็ดแสนแปดหมื่นหกพันสามร้อยสี่สิบสี่บาทสี่สิบสี่สตางค์)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232"/>
      <c r="M26" s="233"/>
      <c r="N26" s="234"/>
    </row>
    <row r="27" spans="1:14" ht="24" thickTop="1">
      <c r="A27" s="284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5"/>
      <c r="M27" s="286"/>
      <c r="N27" s="287"/>
    </row>
    <row r="28" spans="1:14" ht="23.25">
      <c r="A28" s="284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5"/>
      <c r="M28" s="286"/>
      <c r="N28" s="287"/>
    </row>
    <row r="29" spans="1:15" ht="24.75" customHeight="1">
      <c r="A29" s="235"/>
      <c r="B29" s="267" t="s">
        <v>175</v>
      </c>
      <c r="C29" s="267"/>
      <c r="D29" s="267"/>
      <c r="E29" s="267"/>
      <c r="F29" s="267"/>
      <c r="G29" s="267"/>
      <c r="H29" s="267"/>
      <c r="I29" s="267"/>
      <c r="J29" s="267"/>
      <c r="K29" s="267"/>
      <c r="L29" s="268">
        <f>M25/66</f>
        <v>27065.824842654543</v>
      </c>
      <c r="M29" s="267" t="s">
        <v>165</v>
      </c>
      <c r="N29" s="267"/>
      <c r="O29" s="235"/>
    </row>
    <row r="30" spans="1:15" s="27" customFormat="1" ht="23.25">
      <c r="A30" s="26"/>
      <c r="B30" s="290"/>
      <c r="C30" s="290"/>
      <c r="D30" s="290"/>
      <c r="E30" s="290"/>
      <c r="F30" s="290"/>
      <c r="G30" s="290"/>
      <c r="H30" s="291"/>
      <c r="I30" s="291"/>
      <c r="J30" s="291"/>
      <c r="K30" s="291"/>
      <c r="L30" s="138" t="s">
        <v>14</v>
      </c>
      <c r="M30" s="99"/>
      <c r="N30" s="99"/>
      <c r="O30" s="26"/>
    </row>
    <row r="31" spans="1:15" s="27" customFormat="1" ht="21">
      <c r="A31" s="235"/>
      <c r="B31" s="301"/>
      <c r="C31" s="301"/>
      <c r="D31" s="301"/>
      <c r="E31" s="301"/>
      <c r="F31" s="301"/>
      <c r="G31" s="301"/>
      <c r="H31" s="302"/>
      <c r="I31" s="302"/>
      <c r="J31" s="302"/>
      <c r="K31" s="302"/>
      <c r="L31" s="303" t="s">
        <v>160</v>
      </c>
      <c r="M31" s="303"/>
      <c r="N31" s="303"/>
      <c r="O31" s="235"/>
    </row>
    <row r="32" spans="2:14" s="27" customFormat="1" ht="21">
      <c r="B32" s="241"/>
      <c r="C32" s="241"/>
      <c r="D32" s="241"/>
      <c r="E32" s="241"/>
      <c r="F32" s="241"/>
      <c r="G32" s="241"/>
      <c r="H32" s="236"/>
      <c r="I32" s="236"/>
      <c r="J32" s="236"/>
      <c r="K32" s="236"/>
      <c r="L32" s="303" t="s">
        <v>51</v>
      </c>
      <c r="M32" s="303"/>
      <c r="N32" s="303"/>
    </row>
    <row r="33" spans="2:13" s="27" customFormat="1" ht="21">
      <c r="B33" s="241"/>
      <c r="C33" s="241"/>
      <c r="D33" s="241"/>
      <c r="E33" s="241"/>
      <c r="F33" s="241"/>
      <c r="G33" s="241"/>
      <c r="H33" s="236"/>
      <c r="I33" s="236"/>
      <c r="J33" s="236"/>
      <c r="K33" s="236"/>
      <c r="L33" s="242"/>
      <c r="M33" s="243"/>
    </row>
  </sheetData>
  <sheetProtection/>
  <mergeCells count="36">
    <mergeCell ref="A1:M1"/>
    <mergeCell ref="B2:D2"/>
    <mergeCell ref="E2:N2"/>
    <mergeCell ref="B3:E3"/>
    <mergeCell ref="F3:K3"/>
    <mergeCell ref="M5:N5"/>
    <mergeCell ref="B4:N4"/>
    <mergeCell ref="B15:H15"/>
    <mergeCell ref="M6:N6"/>
    <mergeCell ref="A8:A9"/>
    <mergeCell ref="B8:J9"/>
    <mergeCell ref="L8:L9"/>
    <mergeCell ref="N8:N9"/>
    <mergeCell ref="B12:H12"/>
    <mergeCell ref="I12:J12"/>
    <mergeCell ref="B13:H13"/>
    <mergeCell ref="B14:H14"/>
    <mergeCell ref="I13:J13"/>
    <mergeCell ref="B5:J5"/>
    <mergeCell ref="B31:G31"/>
    <mergeCell ref="H31:K31"/>
    <mergeCell ref="L31:N31"/>
    <mergeCell ref="L32:N32"/>
    <mergeCell ref="B16:H16"/>
    <mergeCell ref="B6:G6"/>
    <mergeCell ref="H6:J6"/>
    <mergeCell ref="K6:L6"/>
    <mergeCell ref="B10:J10"/>
    <mergeCell ref="B11:J11"/>
    <mergeCell ref="B19:H19"/>
    <mergeCell ref="B30:G30"/>
    <mergeCell ref="H30:K30"/>
    <mergeCell ref="B24:H24"/>
    <mergeCell ref="I24:J24"/>
    <mergeCell ref="A25:L25"/>
    <mergeCell ref="A26:K26"/>
  </mergeCells>
  <printOptions/>
  <pageMargins left="0.7" right="0.7" top="0.75" bottom="0.75" header="0.3" footer="0.3"/>
  <pageSetup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34"/>
  <sheetViews>
    <sheetView view="pageBreakPreview" zoomScale="90" zoomScaleSheetLayoutView="90" zoomScalePageLayoutView="0" workbookViewId="0" topLeftCell="A1">
      <selection activeCell="U17" sqref="U17"/>
    </sheetView>
  </sheetViews>
  <sheetFormatPr defaultColWidth="9.140625" defaultRowHeight="21.75"/>
  <cols>
    <col min="1" max="1" width="6.57421875" style="184" customWidth="1"/>
    <col min="2" max="2" width="4.421875" style="184" customWidth="1"/>
    <col min="3" max="3" width="3.00390625" style="184" customWidth="1"/>
    <col min="4" max="4" width="3.57421875" style="184" customWidth="1"/>
    <col min="5" max="5" width="4.00390625" style="184" customWidth="1"/>
    <col min="6" max="6" width="1.28515625" style="184" customWidth="1"/>
    <col min="7" max="7" width="2.57421875" style="184" customWidth="1"/>
    <col min="8" max="8" width="11.140625" style="184" customWidth="1"/>
    <col min="9" max="9" width="5.28125" style="184" customWidth="1"/>
    <col min="10" max="10" width="4.7109375" style="184" customWidth="1"/>
    <col min="11" max="11" width="15.00390625" style="184" customWidth="1"/>
    <col min="12" max="12" width="10.421875" style="184" customWidth="1"/>
    <col min="13" max="13" width="15.8515625" style="244" customWidth="1"/>
    <col min="14" max="14" width="10.28125" style="184" customWidth="1"/>
    <col min="15" max="16384" width="9.140625" style="184" customWidth="1"/>
  </cols>
  <sheetData>
    <row r="1" spans="1:14" ht="23.25">
      <c r="A1" s="363" t="s">
        <v>69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201" t="s">
        <v>66</v>
      </c>
    </row>
    <row r="2" spans="1:14" ht="23.25">
      <c r="A2" s="202" t="s">
        <v>53</v>
      </c>
      <c r="B2" s="364" t="s">
        <v>54</v>
      </c>
      <c r="C2" s="364"/>
      <c r="D2" s="364"/>
      <c r="E2" s="365" t="s">
        <v>171</v>
      </c>
      <c r="F2" s="365"/>
      <c r="G2" s="365"/>
      <c r="H2" s="365"/>
      <c r="I2" s="365"/>
      <c r="J2" s="365"/>
      <c r="K2" s="365"/>
      <c r="L2" s="365"/>
      <c r="M2" s="365"/>
      <c r="N2" s="365"/>
    </row>
    <row r="3" spans="1:14" ht="23.25">
      <c r="A3" s="203" t="s">
        <v>53</v>
      </c>
      <c r="B3" s="358" t="s">
        <v>55</v>
      </c>
      <c r="C3" s="358"/>
      <c r="D3" s="358"/>
      <c r="E3" s="358"/>
      <c r="F3" s="365" t="s">
        <v>166</v>
      </c>
      <c r="G3" s="365"/>
      <c r="H3" s="365"/>
      <c r="I3" s="365"/>
      <c r="J3" s="365"/>
      <c r="K3" s="365"/>
      <c r="L3" s="185"/>
      <c r="M3" s="204"/>
      <c r="N3" s="205"/>
    </row>
    <row r="4" spans="1:14" ht="23.25">
      <c r="A4" s="203" t="s">
        <v>53</v>
      </c>
      <c r="B4" s="366" t="s">
        <v>164</v>
      </c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</row>
    <row r="5" spans="1:14" ht="23.25">
      <c r="A5" s="203" t="s">
        <v>53</v>
      </c>
      <c r="B5" s="358" t="s">
        <v>56</v>
      </c>
      <c r="C5" s="358"/>
      <c r="D5" s="358"/>
      <c r="E5" s="358"/>
      <c r="F5" s="358"/>
      <c r="G5" s="358"/>
      <c r="H5" s="358"/>
      <c r="I5" s="358"/>
      <c r="J5" s="358"/>
      <c r="K5" s="206" t="s">
        <v>7</v>
      </c>
      <c r="L5" s="207">
        <v>1</v>
      </c>
      <c r="M5" s="359" t="s">
        <v>57</v>
      </c>
      <c r="N5" s="359"/>
    </row>
    <row r="6" spans="1:14" ht="23.25">
      <c r="A6" s="203" t="s">
        <v>53</v>
      </c>
      <c r="B6" s="358" t="s">
        <v>58</v>
      </c>
      <c r="C6" s="358"/>
      <c r="D6" s="358"/>
      <c r="E6" s="358"/>
      <c r="F6" s="358"/>
      <c r="G6" s="358"/>
      <c r="H6" s="360" t="str">
        <f>'ปร.6'!E6</f>
        <v>29 มีนาคม 2561</v>
      </c>
      <c r="I6" s="360"/>
      <c r="J6" s="360"/>
      <c r="K6" s="361" t="s">
        <v>0</v>
      </c>
      <c r="L6" s="361"/>
      <c r="M6" s="362" t="s">
        <v>0</v>
      </c>
      <c r="N6" s="362"/>
    </row>
    <row r="7" spans="1:14" ht="4.5" customHeight="1" thickBot="1">
      <c r="A7" s="208"/>
      <c r="B7" s="208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</row>
    <row r="8" spans="1:14" ht="21.75" customHeight="1" thickTop="1">
      <c r="A8" s="340" t="s">
        <v>59</v>
      </c>
      <c r="B8" s="342" t="s">
        <v>2</v>
      </c>
      <c r="C8" s="343"/>
      <c r="D8" s="343"/>
      <c r="E8" s="343"/>
      <c r="F8" s="343"/>
      <c r="G8" s="343"/>
      <c r="H8" s="343"/>
      <c r="I8" s="343"/>
      <c r="J8" s="344"/>
      <c r="K8" s="210" t="s">
        <v>68</v>
      </c>
      <c r="L8" s="348" t="s">
        <v>67</v>
      </c>
      <c r="M8" s="211" t="s">
        <v>62</v>
      </c>
      <c r="N8" s="350" t="s">
        <v>12</v>
      </c>
    </row>
    <row r="9" spans="1:14" ht="24" thickBot="1">
      <c r="A9" s="341"/>
      <c r="B9" s="345"/>
      <c r="C9" s="346"/>
      <c r="D9" s="346"/>
      <c r="E9" s="346"/>
      <c r="F9" s="346"/>
      <c r="G9" s="346"/>
      <c r="H9" s="346"/>
      <c r="I9" s="346"/>
      <c r="J9" s="347"/>
      <c r="K9" s="212" t="s">
        <v>63</v>
      </c>
      <c r="L9" s="349"/>
      <c r="M9" s="212" t="s">
        <v>63</v>
      </c>
      <c r="N9" s="351"/>
    </row>
    <row r="10" spans="1:16" ht="24" thickTop="1">
      <c r="A10" s="192">
        <v>1</v>
      </c>
      <c r="B10" s="352" t="s">
        <v>17</v>
      </c>
      <c r="C10" s="353"/>
      <c r="D10" s="353"/>
      <c r="E10" s="353"/>
      <c r="F10" s="353"/>
      <c r="G10" s="353"/>
      <c r="H10" s="353"/>
      <c r="I10" s="353"/>
      <c r="J10" s="354"/>
      <c r="K10" s="213">
        <f>'งานครุภัณฑ์ '!I17</f>
        <v>92560</v>
      </c>
      <c r="L10" s="214">
        <v>1.07</v>
      </c>
      <c r="M10" s="213">
        <f>K10*L10</f>
        <v>99039.20000000001</v>
      </c>
      <c r="N10" s="193"/>
      <c r="P10" s="215"/>
    </row>
    <row r="11" spans="1:14" ht="23.25">
      <c r="A11" s="196"/>
      <c r="B11" s="355"/>
      <c r="C11" s="356"/>
      <c r="D11" s="356"/>
      <c r="E11" s="356"/>
      <c r="F11" s="356"/>
      <c r="G11" s="356"/>
      <c r="H11" s="356"/>
      <c r="I11" s="356"/>
      <c r="J11" s="357"/>
      <c r="K11" s="216"/>
      <c r="L11" s="217"/>
      <c r="M11" s="216"/>
      <c r="N11" s="195"/>
    </row>
    <row r="12" spans="1:14" ht="23.25">
      <c r="A12" s="196"/>
      <c r="B12" s="334"/>
      <c r="C12" s="335"/>
      <c r="D12" s="335"/>
      <c r="E12" s="335"/>
      <c r="F12" s="335"/>
      <c r="G12" s="335"/>
      <c r="H12" s="335"/>
      <c r="I12" s="336"/>
      <c r="J12" s="337"/>
      <c r="K12" s="218"/>
      <c r="L12" s="219"/>
      <c r="M12" s="220"/>
      <c r="N12" s="195"/>
    </row>
    <row r="13" spans="1:14" ht="18.75" customHeight="1">
      <c r="A13" s="221"/>
      <c r="B13" s="334"/>
      <c r="C13" s="335"/>
      <c r="D13" s="335"/>
      <c r="E13" s="335"/>
      <c r="F13" s="335"/>
      <c r="G13" s="335"/>
      <c r="H13" s="335"/>
      <c r="I13" s="336"/>
      <c r="J13" s="337"/>
      <c r="K13" s="218"/>
      <c r="L13" s="219"/>
      <c r="M13" s="220"/>
      <c r="N13" s="195"/>
    </row>
    <row r="14" spans="1:14" ht="18.75" customHeight="1">
      <c r="A14" s="221"/>
      <c r="B14" s="334"/>
      <c r="C14" s="335"/>
      <c r="D14" s="335"/>
      <c r="E14" s="335"/>
      <c r="F14" s="335"/>
      <c r="G14" s="335"/>
      <c r="H14" s="335"/>
      <c r="I14" s="222"/>
      <c r="J14" s="223"/>
      <c r="K14" s="218"/>
      <c r="L14" s="219"/>
      <c r="M14" s="220"/>
      <c r="N14" s="195"/>
    </row>
    <row r="15" spans="1:14" ht="18.75" customHeight="1">
      <c r="A15" s="221"/>
      <c r="B15" s="334"/>
      <c r="C15" s="335"/>
      <c r="D15" s="335"/>
      <c r="E15" s="335"/>
      <c r="F15" s="335"/>
      <c r="G15" s="335"/>
      <c r="H15" s="335"/>
      <c r="I15" s="222"/>
      <c r="J15" s="223"/>
      <c r="K15" s="218"/>
      <c r="L15" s="219"/>
      <c r="M15" s="220"/>
      <c r="N15" s="195"/>
    </row>
    <row r="16" spans="1:14" ht="18.75" customHeight="1">
      <c r="A16" s="221"/>
      <c r="B16" s="334"/>
      <c r="C16" s="335"/>
      <c r="D16" s="335"/>
      <c r="E16" s="335"/>
      <c r="F16" s="335"/>
      <c r="G16" s="335"/>
      <c r="H16" s="335"/>
      <c r="I16" s="222"/>
      <c r="J16" s="223"/>
      <c r="K16" s="218"/>
      <c r="L16" s="219"/>
      <c r="M16" s="220"/>
      <c r="N16" s="195"/>
    </row>
    <row r="17" spans="1:14" ht="18.75" customHeight="1">
      <c r="A17" s="221"/>
      <c r="B17" s="334"/>
      <c r="C17" s="335"/>
      <c r="D17" s="335"/>
      <c r="E17" s="335"/>
      <c r="F17" s="335"/>
      <c r="G17" s="335"/>
      <c r="H17" s="335"/>
      <c r="I17" s="222"/>
      <c r="J17" s="223"/>
      <c r="K17" s="218"/>
      <c r="L17" s="219"/>
      <c r="M17" s="220"/>
      <c r="N17" s="195"/>
    </row>
    <row r="18" spans="1:14" s="27" customFormat="1" ht="21">
      <c r="A18" s="224"/>
      <c r="B18" s="334"/>
      <c r="C18" s="335"/>
      <c r="D18" s="335"/>
      <c r="E18" s="335"/>
      <c r="F18" s="335"/>
      <c r="G18" s="335"/>
      <c r="H18" s="335"/>
      <c r="I18" s="338"/>
      <c r="J18" s="339"/>
      <c r="K18" s="218"/>
      <c r="L18" s="219"/>
      <c r="M18" s="220"/>
      <c r="N18" s="225"/>
    </row>
    <row r="19" spans="1:14" s="27" customFormat="1" ht="21">
      <c r="A19" s="224"/>
      <c r="B19" s="334"/>
      <c r="C19" s="335"/>
      <c r="D19" s="335"/>
      <c r="E19" s="335"/>
      <c r="F19" s="335"/>
      <c r="G19" s="335"/>
      <c r="H19" s="335"/>
      <c r="I19" s="338"/>
      <c r="J19" s="339"/>
      <c r="K19" s="218"/>
      <c r="L19" s="219"/>
      <c r="M19" s="220"/>
      <c r="N19" s="225"/>
    </row>
    <row r="20" spans="1:14" s="27" customFormat="1" ht="21">
      <c r="A20" s="225"/>
      <c r="B20" s="334"/>
      <c r="C20" s="335"/>
      <c r="D20" s="335"/>
      <c r="E20" s="335"/>
      <c r="F20" s="335"/>
      <c r="G20" s="335"/>
      <c r="H20" s="335"/>
      <c r="I20" s="336"/>
      <c r="J20" s="337"/>
      <c r="K20" s="219"/>
      <c r="L20" s="219"/>
      <c r="M20" s="226"/>
      <c r="N20" s="225"/>
    </row>
    <row r="21" spans="1:14" s="27" customFormat="1" ht="21.75" thickBot="1">
      <c r="A21" s="227"/>
      <c r="B21" s="292"/>
      <c r="C21" s="293"/>
      <c r="D21" s="293"/>
      <c r="E21" s="293"/>
      <c r="F21" s="293"/>
      <c r="G21" s="293"/>
      <c r="H21" s="293"/>
      <c r="I21" s="294"/>
      <c r="J21" s="295"/>
      <c r="K21" s="228"/>
      <c r="L21" s="228"/>
      <c r="M21" s="229"/>
      <c r="N21" s="227"/>
    </row>
    <row r="22" spans="1:14" ht="24" thickTop="1">
      <c r="A22" s="296" t="s">
        <v>64</v>
      </c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8"/>
      <c r="M22" s="230">
        <f>SUM(M10:M21)</f>
        <v>99039.20000000001</v>
      </c>
      <c r="N22" s="231"/>
    </row>
    <row r="23" spans="1:14" ht="24" thickBot="1">
      <c r="A23" s="299" t="str">
        <f>"("&amp;_xlfn.BAHTTEXT(M22)&amp;")"</f>
        <v>(เก้าหมื่นเก้าพันสามสิบเก้าบาทยี่สิบสตางค์)</v>
      </c>
      <c r="B23" s="300"/>
      <c r="C23" s="300"/>
      <c r="D23" s="300"/>
      <c r="E23" s="300"/>
      <c r="F23" s="300"/>
      <c r="G23" s="300"/>
      <c r="H23" s="300"/>
      <c r="I23" s="300"/>
      <c r="J23" s="300"/>
      <c r="K23" s="300"/>
      <c r="L23" s="232"/>
      <c r="M23" s="233"/>
      <c r="N23" s="234"/>
    </row>
    <row r="24" spans="1:14" s="27" customFormat="1" ht="21.75" thickTop="1">
      <c r="A24" s="235"/>
      <c r="B24" s="301"/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</row>
    <row r="25" spans="1:15" s="27" customFormat="1" ht="23.25">
      <c r="A25" s="26"/>
      <c r="B25" s="290"/>
      <c r="C25" s="290"/>
      <c r="D25" s="290"/>
      <c r="E25" s="290"/>
      <c r="F25" s="290"/>
      <c r="G25" s="290"/>
      <c r="H25" s="291"/>
      <c r="I25" s="291"/>
      <c r="J25" s="291"/>
      <c r="K25" s="291"/>
      <c r="L25" s="333"/>
      <c r="M25" s="333"/>
      <c r="N25" s="333"/>
      <c r="O25" s="26"/>
    </row>
    <row r="26" spans="1:15" ht="24.75" customHeight="1">
      <c r="A26" s="235"/>
      <c r="B26" s="301"/>
      <c r="C26" s="301"/>
      <c r="D26" s="301"/>
      <c r="E26" s="301"/>
      <c r="F26" s="301"/>
      <c r="G26" s="301"/>
      <c r="H26" s="302"/>
      <c r="I26" s="302"/>
      <c r="J26" s="302"/>
      <c r="K26" s="302"/>
      <c r="L26" s="301"/>
      <c r="M26" s="301"/>
      <c r="N26" s="301"/>
      <c r="O26" s="235"/>
    </row>
    <row r="27" spans="1:15" s="27" customFormat="1" ht="23.25">
      <c r="A27" s="26"/>
      <c r="B27" s="290"/>
      <c r="C27" s="290"/>
      <c r="D27" s="290"/>
      <c r="E27" s="290"/>
      <c r="F27" s="290"/>
      <c r="G27" s="290"/>
      <c r="H27" s="291"/>
      <c r="I27" s="291"/>
      <c r="J27" s="291"/>
      <c r="K27" s="291"/>
      <c r="L27" s="290"/>
      <c r="M27" s="290"/>
      <c r="N27" s="290"/>
      <c r="O27" s="26"/>
    </row>
    <row r="28" spans="1:15" s="27" customFormat="1" ht="21">
      <c r="A28" s="235"/>
      <c r="B28" s="301"/>
      <c r="C28" s="301"/>
      <c r="D28" s="301"/>
      <c r="E28" s="301"/>
      <c r="F28" s="301"/>
      <c r="G28" s="301"/>
      <c r="H28" s="302"/>
      <c r="I28" s="302"/>
      <c r="J28" s="302"/>
      <c r="K28" s="302"/>
      <c r="L28" s="301"/>
      <c r="M28" s="301"/>
      <c r="N28" s="301"/>
      <c r="O28" s="235"/>
    </row>
    <row r="29" spans="1:16" ht="30" customHeight="1">
      <c r="A29" s="26"/>
      <c r="B29" s="290"/>
      <c r="C29" s="290"/>
      <c r="D29" s="290"/>
      <c r="E29" s="290"/>
      <c r="F29" s="290"/>
      <c r="G29" s="290"/>
      <c r="H29" s="291"/>
      <c r="I29" s="291"/>
      <c r="J29" s="291"/>
      <c r="K29" s="291"/>
      <c r="L29" s="331"/>
      <c r="M29" s="331"/>
      <c r="N29" s="331"/>
      <c r="O29" s="237"/>
      <c r="P29" s="237"/>
    </row>
    <row r="30" spans="1:16" s="27" customFormat="1" ht="23.25">
      <c r="A30" s="238"/>
      <c r="B30" s="301"/>
      <c r="C30" s="301"/>
      <c r="D30" s="301"/>
      <c r="E30" s="301"/>
      <c r="F30" s="301"/>
      <c r="G30" s="301"/>
      <c r="H30" s="302"/>
      <c r="I30" s="302"/>
      <c r="J30" s="302"/>
      <c r="K30" s="302"/>
      <c r="L30" s="331"/>
      <c r="M30" s="331"/>
      <c r="N30" s="331"/>
      <c r="O30" s="237"/>
      <c r="P30" s="237"/>
    </row>
    <row r="31" spans="1:16" ht="30" customHeight="1">
      <c r="A31" s="239"/>
      <c r="B31" s="290"/>
      <c r="C31" s="290"/>
      <c r="D31" s="290"/>
      <c r="E31" s="290"/>
      <c r="F31" s="290"/>
      <c r="G31" s="290"/>
      <c r="H31" s="291"/>
      <c r="I31" s="291"/>
      <c r="J31" s="291"/>
      <c r="K31" s="291"/>
      <c r="L31" s="332"/>
      <c r="M31" s="332"/>
      <c r="N31" s="332"/>
      <c r="O31" s="240"/>
      <c r="P31" s="240"/>
    </row>
    <row r="32" spans="1:16" s="27" customFormat="1" ht="23.25">
      <c r="A32" s="239"/>
      <c r="B32" s="301"/>
      <c r="C32" s="301"/>
      <c r="D32" s="301"/>
      <c r="E32" s="301"/>
      <c r="F32" s="301"/>
      <c r="G32" s="301"/>
      <c r="H32" s="302"/>
      <c r="I32" s="302"/>
      <c r="J32" s="302"/>
      <c r="K32" s="302"/>
      <c r="L32" s="331"/>
      <c r="M32" s="331"/>
      <c r="N32" s="331"/>
      <c r="O32" s="237"/>
      <c r="P32" s="237"/>
    </row>
    <row r="33" spans="2:13" s="27" customFormat="1" ht="21">
      <c r="B33" s="241"/>
      <c r="C33" s="241"/>
      <c r="D33" s="241"/>
      <c r="E33" s="241"/>
      <c r="F33" s="241"/>
      <c r="G33" s="241"/>
      <c r="H33" s="236"/>
      <c r="I33" s="236"/>
      <c r="J33" s="236"/>
      <c r="K33" s="236"/>
      <c r="L33" s="242"/>
      <c r="M33" s="243"/>
    </row>
    <row r="34" spans="2:13" s="27" customFormat="1" ht="21">
      <c r="B34" s="241"/>
      <c r="C34" s="241"/>
      <c r="D34" s="241"/>
      <c r="E34" s="241"/>
      <c r="F34" s="241"/>
      <c r="G34" s="241"/>
      <c r="H34" s="236"/>
      <c r="I34" s="236"/>
      <c r="J34" s="236"/>
      <c r="K34" s="236"/>
      <c r="L34" s="242"/>
      <c r="M34" s="243"/>
    </row>
  </sheetData>
  <sheetProtection/>
  <mergeCells count="63">
    <mergeCell ref="A1:M1"/>
    <mergeCell ref="B2:D2"/>
    <mergeCell ref="E2:N2"/>
    <mergeCell ref="B3:E3"/>
    <mergeCell ref="F3:K3"/>
    <mergeCell ref="B4:N4"/>
    <mergeCell ref="B5:J5"/>
    <mergeCell ref="M5:N5"/>
    <mergeCell ref="B6:G6"/>
    <mergeCell ref="H6:J6"/>
    <mergeCell ref="K6:L6"/>
    <mergeCell ref="M6:N6"/>
    <mergeCell ref="A8:A9"/>
    <mergeCell ref="B8:J9"/>
    <mergeCell ref="L8:L9"/>
    <mergeCell ref="N8:N9"/>
    <mergeCell ref="B10:J10"/>
    <mergeCell ref="B11:J11"/>
    <mergeCell ref="B12:H12"/>
    <mergeCell ref="I12:J12"/>
    <mergeCell ref="B13:H13"/>
    <mergeCell ref="I13:J13"/>
    <mergeCell ref="B14:H14"/>
    <mergeCell ref="B15:H15"/>
    <mergeCell ref="B16:H16"/>
    <mergeCell ref="B17:H17"/>
    <mergeCell ref="B18:H18"/>
    <mergeCell ref="I18:J18"/>
    <mergeCell ref="B19:H19"/>
    <mergeCell ref="I19:J19"/>
    <mergeCell ref="B20:H20"/>
    <mergeCell ref="I20:J20"/>
    <mergeCell ref="B21:H21"/>
    <mergeCell ref="I21:J21"/>
    <mergeCell ref="A22:L22"/>
    <mergeCell ref="A23:K23"/>
    <mergeCell ref="B24:G24"/>
    <mergeCell ref="H24:K24"/>
    <mergeCell ref="L24:N24"/>
    <mergeCell ref="B25:G25"/>
    <mergeCell ref="H25:K25"/>
    <mergeCell ref="L25:N25"/>
    <mergeCell ref="B26:G26"/>
    <mergeCell ref="H26:K26"/>
    <mergeCell ref="L26:N26"/>
    <mergeCell ref="B27:G27"/>
    <mergeCell ref="H27:K27"/>
    <mergeCell ref="L27:N27"/>
    <mergeCell ref="B28:G28"/>
    <mergeCell ref="H28:K28"/>
    <mergeCell ref="L28:N28"/>
    <mergeCell ref="B29:G29"/>
    <mergeCell ref="H29:K29"/>
    <mergeCell ref="L29:N29"/>
    <mergeCell ref="B32:G32"/>
    <mergeCell ref="H32:K32"/>
    <mergeCell ref="L32:N32"/>
    <mergeCell ref="B30:G30"/>
    <mergeCell ref="H30:K30"/>
    <mergeCell ref="L30:N30"/>
    <mergeCell ref="B31:G31"/>
    <mergeCell ref="H31:K31"/>
    <mergeCell ref="L31:N3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0"/>
  <sheetViews>
    <sheetView view="pageBreakPreview" zoomScale="85" zoomScaleSheetLayoutView="85" zoomScalePageLayoutView="0" workbookViewId="0" topLeftCell="A1">
      <selection activeCell="Q20" sqref="Q20"/>
    </sheetView>
  </sheetViews>
  <sheetFormatPr defaultColWidth="9.140625" defaultRowHeight="21.75"/>
  <cols>
    <col min="1" max="1" width="7.8515625" style="157" customWidth="1"/>
    <col min="2" max="2" width="1.28515625" style="157" customWidth="1"/>
    <col min="3" max="3" width="5.140625" style="157" customWidth="1"/>
    <col min="4" max="4" width="12.8515625" style="157" customWidth="1"/>
    <col min="5" max="5" width="19.140625" style="157" customWidth="1"/>
    <col min="6" max="6" width="14.7109375" style="157" customWidth="1"/>
    <col min="7" max="7" width="3.28125" style="157" customWidth="1"/>
    <col min="8" max="8" width="3.8515625" style="161" customWidth="1"/>
    <col min="9" max="9" width="8.421875" style="161" customWidth="1"/>
    <col min="10" max="10" width="3.8515625" style="161" customWidth="1"/>
    <col min="11" max="11" width="16.8515625" style="157" customWidth="1"/>
    <col min="12" max="16384" width="9.140625" style="157" customWidth="1"/>
  </cols>
  <sheetData>
    <row r="1" spans="1:11" s="187" customFormat="1" ht="25.5">
      <c r="A1" s="416" t="s">
        <v>74</v>
      </c>
      <c r="B1" s="416"/>
      <c r="C1" s="416"/>
      <c r="D1" s="416"/>
      <c r="E1" s="416"/>
      <c r="F1" s="416"/>
      <c r="G1" s="416"/>
      <c r="H1" s="416"/>
      <c r="I1" s="416"/>
      <c r="J1" s="416"/>
      <c r="K1" s="186" t="s">
        <v>70</v>
      </c>
    </row>
    <row r="2" spans="1:11" s="187" customFormat="1" ht="23.25">
      <c r="A2" s="417" t="s">
        <v>54</v>
      </c>
      <c r="B2" s="417"/>
      <c r="C2" s="417"/>
      <c r="D2" s="367" t="s">
        <v>171</v>
      </c>
      <c r="E2" s="367"/>
      <c r="F2" s="367"/>
      <c r="G2" s="367"/>
      <c r="H2" s="367"/>
      <c r="I2" s="367"/>
      <c r="J2" s="367"/>
      <c r="K2" s="367"/>
    </row>
    <row r="3" spans="1:11" s="187" customFormat="1" ht="23.25">
      <c r="A3" s="368" t="s">
        <v>55</v>
      </c>
      <c r="B3" s="368"/>
      <c r="C3" s="368"/>
      <c r="D3" s="368"/>
      <c r="E3" s="369" t="s">
        <v>166</v>
      </c>
      <c r="F3" s="369"/>
      <c r="G3" s="369"/>
      <c r="H3" s="369"/>
      <c r="I3" s="369"/>
      <c r="J3" s="369"/>
      <c r="K3" s="188"/>
    </row>
    <row r="4" spans="1:11" s="187" customFormat="1" ht="23.25">
      <c r="A4" s="370" t="s">
        <v>162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</row>
    <row r="5" spans="1:11" s="187" customFormat="1" ht="23.25">
      <c r="A5" s="419" t="s">
        <v>71</v>
      </c>
      <c r="B5" s="419"/>
      <c r="C5" s="419"/>
      <c r="D5" s="419"/>
      <c r="E5" s="419"/>
      <c r="F5" s="189"/>
      <c r="G5" s="280" t="s">
        <v>167</v>
      </c>
      <c r="H5" s="280"/>
      <c r="I5" s="281"/>
      <c r="J5" s="281"/>
      <c r="K5" s="190" t="s">
        <v>57</v>
      </c>
    </row>
    <row r="6" spans="1:11" s="187" customFormat="1" ht="23.25">
      <c r="A6" s="419" t="s">
        <v>58</v>
      </c>
      <c r="B6" s="419"/>
      <c r="C6" s="419"/>
      <c r="D6" s="419"/>
      <c r="E6" s="191" t="s">
        <v>163</v>
      </c>
      <c r="F6" s="190"/>
      <c r="G6" s="419"/>
      <c r="H6" s="419"/>
      <c r="I6" s="419"/>
      <c r="J6" s="400"/>
      <c r="K6" s="400"/>
    </row>
    <row r="7" spans="1:11" ht="12" customHeight="1" thickBot="1">
      <c r="A7" s="401"/>
      <c r="B7" s="401"/>
      <c r="C7" s="401"/>
      <c r="D7" s="401"/>
      <c r="E7" s="401"/>
      <c r="F7" s="401"/>
      <c r="G7" s="401"/>
      <c r="H7" s="401"/>
      <c r="I7" s="401"/>
      <c r="J7" s="401"/>
      <c r="K7" s="401"/>
    </row>
    <row r="8" spans="1:11" s="184" customFormat="1" ht="21.75" customHeight="1" thickTop="1">
      <c r="A8" s="402" t="s">
        <v>59</v>
      </c>
      <c r="B8" s="404" t="s">
        <v>2</v>
      </c>
      <c r="C8" s="405"/>
      <c r="D8" s="405"/>
      <c r="E8" s="405"/>
      <c r="F8" s="405"/>
      <c r="G8" s="406"/>
      <c r="H8" s="410" t="s">
        <v>62</v>
      </c>
      <c r="I8" s="411"/>
      <c r="J8" s="412"/>
      <c r="K8" s="402" t="s">
        <v>12</v>
      </c>
    </row>
    <row r="9" spans="1:11" s="184" customFormat="1" ht="21.75" customHeight="1" thickBot="1">
      <c r="A9" s="403"/>
      <c r="B9" s="407"/>
      <c r="C9" s="408"/>
      <c r="D9" s="408"/>
      <c r="E9" s="408"/>
      <c r="F9" s="408"/>
      <c r="G9" s="409"/>
      <c r="H9" s="413"/>
      <c r="I9" s="414"/>
      <c r="J9" s="415"/>
      <c r="K9" s="403"/>
    </row>
    <row r="10" spans="1:11" s="184" customFormat="1" ht="24" thickTop="1">
      <c r="A10" s="192">
        <v>1</v>
      </c>
      <c r="B10" s="307" t="str">
        <f>ใบปะหน้า!B8</f>
        <v>งานโครงสร้างวิศวกรรม</v>
      </c>
      <c r="C10" s="308"/>
      <c r="D10" s="308"/>
      <c r="E10" s="308"/>
      <c r="F10" s="308"/>
      <c r="G10" s="309"/>
      <c r="H10" s="397">
        <f>ใบปะหน้า!G8*1.3044</f>
        <v>280511.6139288</v>
      </c>
      <c r="I10" s="398"/>
      <c r="J10" s="399"/>
      <c r="K10" s="193"/>
    </row>
    <row r="11" spans="1:11" s="184" customFormat="1" ht="23.25">
      <c r="A11" s="194">
        <v>2</v>
      </c>
      <c r="B11" s="355" t="str">
        <f>ใบปะหน้า!B9</f>
        <v>งานพื้น</v>
      </c>
      <c r="C11" s="356"/>
      <c r="D11" s="356"/>
      <c r="E11" s="356"/>
      <c r="F11" s="356"/>
      <c r="G11" s="357"/>
      <c r="H11" s="371">
        <f>ใบปะหน้า!G9*1.3044</f>
        <v>58111.02</v>
      </c>
      <c r="I11" s="372"/>
      <c r="J11" s="373"/>
      <c r="K11" s="195"/>
    </row>
    <row r="12" spans="1:11" s="184" customFormat="1" ht="23.25">
      <c r="A12" s="194">
        <v>3</v>
      </c>
      <c r="B12" s="355" t="str">
        <f>ใบปะหน้า!B10</f>
        <v>งานผนัง Precast</v>
      </c>
      <c r="C12" s="356"/>
      <c r="D12" s="356"/>
      <c r="E12" s="356"/>
      <c r="F12" s="356"/>
      <c r="G12" s="357"/>
      <c r="H12" s="371">
        <f>ใบปะหน้า!I10*1.3044</f>
        <v>696290.0244</v>
      </c>
      <c r="I12" s="372"/>
      <c r="J12" s="373"/>
      <c r="K12" s="195"/>
    </row>
    <row r="13" spans="1:11" s="184" customFormat="1" ht="23.25">
      <c r="A13" s="194">
        <v>4</v>
      </c>
      <c r="B13" s="355" t="str">
        <f>ใบปะหน้า!B11</f>
        <v>งานหลังคา Precast</v>
      </c>
      <c r="C13" s="356"/>
      <c r="D13" s="356"/>
      <c r="E13" s="356"/>
      <c r="F13" s="356"/>
      <c r="G13" s="357"/>
      <c r="H13" s="371">
        <f>ใบปะหน้า!I11*1.3044</f>
        <v>537260.498256</v>
      </c>
      <c r="I13" s="372"/>
      <c r="J13" s="373"/>
      <c r="K13" s="195"/>
    </row>
    <row r="14" spans="1:11" s="184" customFormat="1" ht="23.25">
      <c r="A14" s="194">
        <v>5</v>
      </c>
      <c r="B14" s="355" t="str">
        <f>ใบปะหน้า!B12</f>
        <v>งานประตู-หน้าต่าง อลูมิเนียม</v>
      </c>
      <c r="C14" s="356"/>
      <c r="D14" s="356"/>
      <c r="E14" s="356"/>
      <c r="F14" s="356"/>
      <c r="G14" s="357"/>
      <c r="H14" s="371">
        <f>ใบปะหน้า!I12*1.3044</f>
        <v>156184.8332304</v>
      </c>
      <c r="I14" s="372"/>
      <c r="J14" s="373"/>
      <c r="K14" s="195"/>
    </row>
    <row r="15" spans="1:11" s="184" customFormat="1" ht="23.25">
      <c r="A15" s="194">
        <v>6</v>
      </c>
      <c r="B15" s="355" t="str">
        <f>ใบปะหน้า!B13</f>
        <v>งานสุขาภิบาล</v>
      </c>
      <c r="C15" s="356"/>
      <c r="D15" s="356"/>
      <c r="E15" s="356"/>
      <c r="F15" s="356"/>
      <c r="G15" s="357"/>
      <c r="H15" s="371">
        <f>ใบปะหน้า!I13*1.3044</f>
        <v>16746.5394</v>
      </c>
      <c r="I15" s="372"/>
      <c r="J15" s="373"/>
      <c r="K15" s="195"/>
    </row>
    <row r="16" spans="1:11" s="184" customFormat="1" ht="23.25">
      <c r="A16" s="194">
        <v>7</v>
      </c>
      <c r="B16" s="355" t="str">
        <f>ใบปะหน้า!B14</f>
        <v>งานไฟฟ้า,ปลั๊ก,โคม,สวิทซ์</v>
      </c>
      <c r="C16" s="356"/>
      <c r="D16" s="356"/>
      <c r="E16" s="356"/>
      <c r="F16" s="356"/>
      <c r="G16" s="357"/>
      <c r="H16" s="371">
        <f>ใบปะหน้า!I14*1.3044</f>
        <v>41239.9104</v>
      </c>
      <c r="I16" s="372"/>
      <c r="J16" s="373"/>
      <c r="K16" s="195"/>
    </row>
    <row r="17" spans="1:11" s="184" customFormat="1" ht="23.25">
      <c r="A17" s="194">
        <v>8</v>
      </c>
      <c r="B17" s="355" t="str">
        <f>'งานครุภัณฑ์ '!B8</f>
        <v>งานครุภัณฑ์</v>
      </c>
      <c r="C17" s="356"/>
      <c r="D17" s="356"/>
      <c r="E17" s="356"/>
      <c r="F17" s="356"/>
      <c r="G17" s="357"/>
      <c r="H17" s="371">
        <f>ใบปะหน้า!G24</f>
        <v>99039.2</v>
      </c>
      <c r="I17" s="372"/>
      <c r="J17" s="373"/>
      <c r="K17" s="195"/>
    </row>
    <row r="18" spans="1:11" s="184" customFormat="1" ht="23.25">
      <c r="A18" s="194"/>
      <c r="B18" s="355"/>
      <c r="C18" s="356"/>
      <c r="D18" s="356"/>
      <c r="E18" s="356"/>
      <c r="F18" s="356"/>
      <c r="G18" s="357"/>
      <c r="H18" s="371"/>
      <c r="I18" s="372"/>
      <c r="J18" s="373"/>
      <c r="K18" s="195"/>
    </row>
    <row r="19" spans="1:11" s="184" customFormat="1" ht="23.25">
      <c r="A19" s="194"/>
      <c r="B19" s="355"/>
      <c r="C19" s="356"/>
      <c r="D19" s="356"/>
      <c r="E19" s="356"/>
      <c r="F19" s="356"/>
      <c r="G19" s="357"/>
      <c r="H19" s="371"/>
      <c r="I19" s="372"/>
      <c r="J19" s="373"/>
      <c r="K19" s="195"/>
    </row>
    <row r="20" spans="1:11" s="184" customFormat="1" ht="23.25">
      <c r="A20" s="196"/>
      <c r="B20" s="391"/>
      <c r="C20" s="392"/>
      <c r="D20" s="392"/>
      <c r="E20" s="392"/>
      <c r="F20" s="392"/>
      <c r="G20" s="393"/>
      <c r="H20" s="394"/>
      <c r="I20" s="395"/>
      <c r="J20" s="396"/>
      <c r="K20" s="195"/>
    </row>
    <row r="21" spans="1:11" s="184" customFormat="1" ht="23.25">
      <c r="A21" s="196"/>
      <c r="B21" s="391"/>
      <c r="C21" s="392"/>
      <c r="D21" s="392"/>
      <c r="E21" s="392"/>
      <c r="F21" s="392"/>
      <c r="G21" s="393"/>
      <c r="H21" s="394"/>
      <c r="I21" s="395"/>
      <c r="J21" s="396"/>
      <c r="K21" s="195"/>
    </row>
    <row r="22" spans="1:11" s="184" customFormat="1" ht="24" thickBot="1">
      <c r="A22" s="197"/>
      <c r="B22" s="377"/>
      <c r="C22" s="378"/>
      <c r="D22" s="378"/>
      <c r="E22" s="378"/>
      <c r="F22" s="378"/>
      <c r="G22" s="379"/>
      <c r="H22" s="380"/>
      <c r="I22" s="381"/>
      <c r="J22" s="382"/>
      <c r="K22" s="198"/>
    </row>
    <row r="23" spans="1:11" s="184" customFormat="1" ht="24.75" thickBot="1" thickTop="1">
      <c r="A23" s="387" t="s">
        <v>72</v>
      </c>
      <c r="B23" s="296" t="s">
        <v>73</v>
      </c>
      <c r="C23" s="297"/>
      <c r="D23" s="297"/>
      <c r="E23" s="297"/>
      <c r="F23" s="297"/>
      <c r="G23" s="298"/>
      <c r="H23" s="388">
        <f>SUM(H10:H22)</f>
        <v>1885383.6396151998</v>
      </c>
      <c r="I23" s="389"/>
      <c r="J23" s="390"/>
      <c r="K23" s="199"/>
    </row>
    <row r="24" spans="1:11" s="184" customFormat="1" ht="24.75" thickBot="1" thickTop="1">
      <c r="A24" s="341"/>
      <c r="B24" s="299" t="str">
        <f>"("&amp;_xlfn.BAHTTEXT(H23)&amp;")"</f>
        <v>(หนึ่งล้านแปดแสนแปดหมื่นห้าพันสามร้อยแปดสิบสามบาทหกสิบสี่สตางค์)</v>
      </c>
      <c r="C24" s="300"/>
      <c r="D24" s="300"/>
      <c r="E24" s="300"/>
      <c r="F24" s="300"/>
      <c r="G24" s="300"/>
      <c r="H24" s="300"/>
      <c r="I24" s="300"/>
      <c r="J24" s="300"/>
      <c r="K24" s="200"/>
    </row>
    <row r="25" spans="2:11" s="162" customFormat="1" ht="24.75" thickTop="1">
      <c r="B25" s="385"/>
      <c r="C25" s="385"/>
      <c r="D25" s="385"/>
      <c r="E25" s="386"/>
      <c r="F25" s="386"/>
      <c r="G25" s="158"/>
      <c r="H25" s="163"/>
      <c r="I25" s="163"/>
      <c r="J25" s="163"/>
      <c r="K25" s="163"/>
    </row>
    <row r="26" spans="1:11" s="162" customFormat="1" ht="24">
      <c r="A26" s="374"/>
      <c r="B26" s="374"/>
      <c r="C26" s="374"/>
      <c r="D26" s="374"/>
      <c r="E26" s="376"/>
      <c r="F26" s="376"/>
      <c r="G26" s="376"/>
      <c r="H26" s="376"/>
      <c r="I26" s="164"/>
      <c r="J26" s="164"/>
      <c r="K26" s="159"/>
    </row>
    <row r="27" spans="1:11" ht="30" customHeight="1">
      <c r="A27" s="418"/>
      <c r="B27" s="418"/>
      <c r="C27" s="418"/>
      <c r="D27" s="418"/>
      <c r="E27" s="418"/>
      <c r="F27" s="418"/>
      <c r="G27" s="418"/>
      <c r="H27" s="418"/>
      <c r="I27" s="418"/>
      <c r="J27" s="418"/>
      <c r="K27" s="418"/>
    </row>
    <row r="28" spans="1:11" ht="24">
      <c r="A28" s="374"/>
      <c r="B28" s="374"/>
      <c r="C28" s="374"/>
      <c r="D28" s="374"/>
      <c r="E28" s="375"/>
      <c r="F28" s="375"/>
      <c r="G28" s="160"/>
      <c r="H28" s="159"/>
      <c r="I28" s="164"/>
      <c r="J28" s="164"/>
      <c r="K28" s="159"/>
    </row>
    <row r="29" spans="1:11" ht="24">
      <c r="A29" s="159"/>
      <c r="B29" s="383"/>
      <c r="C29" s="383"/>
      <c r="D29" s="383"/>
      <c r="E29" s="384"/>
      <c r="F29" s="384"/>
      <c r="G29" s="164"/>
      <c r="H29" s="159"/>
      <c r="I29" s="160"/>
      <c r="J29" s="160"/>
      <c r="K29" s="159"/>
    </row>
    <row r="30" spans="1:11" ht="30" customHeight="1">
      <c r="A30" s="374"/>
      <c r="B30" s="374"/>
      <c r="C30" s="374"/>
      <c r="D30" s="374"/>
      <c r="E30" s="375"/>
      <c r="F30" s="375"/>
      <c r="G30" s="160"/>
      <c r="H30" s="160"/>
      <c r="I30" s="160"/>
      <c r="J30" s="160"/>
      <c r="K30" s="160"/>
    </row>
  </sheetData>
  <sheetProtection/>
  <mergeCells count="58">
    <mergeCell ref="A1:J1"/>
    <mergeCell ref="A2:C2"/>
    <mergeCell ref="H15:J15"/>
    <mergeCell ref="H16:J16"/>
    <mergeCell ref="A27:K27"/>
    <mergeCell ref="A5:E5"/>
    <mergeCell ref="A6:D6"/>
    <mergeCell ref="G6:I6"/>
    <mergeCell ref="J6:K6"/>
    <mergeCell ref="A7:K7"/>
    <mergeCell ref="A8:A9"/>
    <mergeCell ref="B8:G9"/>
    <mergeCell ref="H8:J8"/>
    <mergeCell ref="K8:K9"/>
    <mergeCell ref="H9:J9"/>
    <mergeCell ref="B10:G10"/>
    <mergeCell ref="H10:J10"/>
    <mergeCell ref="B11:G11"/>
    <mergeCell ref="H11:J11"/>
    <mergeCell ref="B12:G12"/>
    <mergeCell ref="H12:J12"/>
    <mergeCell ref="B13:G13"/>
    <mergeCell ref="H13:J13"/>
    <mergeCell ref="B17:G17"/>
    <mergeCell ref="H17:J17"/>
    <mergeCell ref="B18:G18"/>
    <mergeCell ref="H18:J18"/>
    <mergeCell ref="B14:G14"/>
    <mergeCell ref="B15:G15"/>
    <mergeCell ref="B16:G16"/>
    <mergeCell ref="A23:A24"/>
    <mergeCell ref="B23:G23"/>
    <mergeCell ref="H23:J23"/>
    <mergeCell ref="B24:J24"/>
    <mergeCell ref="B19:G19"/>
    <mergeCell ref="H19:J19"/>
    <mergeCell ref="B20:G20"/>
    <mergeCell ref="H20:J20"/>
    <mergeCell ref="B21:G21"/>
    <mergeCell ref="H21:J21"/>
    <mergeCell ref="B29:D29"/>
    <mergeCell ref="E29:F29"/>
    <mergeCell ref="A30:D30"/>
    <mergeCell ref="E30:F30"/>
    <mergeCell ref="B25:D25"/>
    <mergeCell ref="E25:F25"/>
    <mergeCell ref="A26:D26"/>
    <mergeCell ref="E26:F26"/>
    <mergeCell ref="D2:K2"/>
    <mergeCell ref="A3:D3"/>
    <mergeCell ref="E3:J3"/>
    <mergeCell ref="A4:K4"/>
    <mergeCell ref="H14:J14"/>
    <mergeCell ref="A28:D28"/>
    <mergeCell ref="E28:F28"/>
    <mergeCell ref="G26:H26"/>
    <mergeCell ref="B22:G22"/>
    <mergeCell ref="H22:J2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18"/>
  <sheetViews>
    <sheetView view="pageBreakPreview" zoomScale="115" zoomScaleSheetLayoutView="115" zoomScalePageLayoutView="0" workbookViewId="0" topLeftCell="A1">
      <selection activeCell="T14" sqref="T14"/>
    </sheetView>
  </sheetViews>
  <sheetFormatPr defaultColWidth="9.140625" defaultRowHeight="21.75"/>
  <cols>
    <col min="4" max="4" width="2.421875" style="0" customWidth="1"/>
    <col min="5" max="5" width="12.00390625" style="0" bestFit="1" customWidth="1"/>
    <col min="6" max="6" width="2.00390625" style="0" customWidth="1"/>
    <col min="7" max="7" width="13.00390625" style="0" bestFit="1" customWidth="1"/>
    <col min="8" max="8" width="0.9921875" style="0" customWidth="1"/>
    <col min="9" max="9" width="1.421875" style="0" customWidth="1"/>
    <col min="10" max="10" width="1.7109375" style="0" customWidth="1"/>
    <col min="11" max="11" width="13.00390625" style="0" bestFit="1" customWidth="1"/>
    <col min="12" max="12" width="1.8515625" style="0" customWidth="1"/>
    <col min="13" max="13" width="13.00390625" style="0" bestFit="1" customWidth="1"/>
    <col min="14" max="14" width="1.57421875" style="0" customWidth="1"/>
  </cols>
  <sheetData>
    <row r="1" ht="21.75">
      <c r="A1" s="144" t="s">
        <v>33</v>
      </c>
    </row>
    <row r="2" spans="1:7" ht="21.75">
      <c r="A2" s="144" t="s">
        <v>34</v>
      </c>
      <c r="B2" s="144" t="s">
        <v>35</v>
      </c>
      <c r="C2" s="144" t="s">
        <v>36</v>
      </c>
      <c r="G2" s="145">
        <f>แบบแสดงรายการก่อสร้าง!I96</f>
        <v>1369475.9579999999</v>
      </c>
    </row>
    <row r="3" spans="1:7" ht="21.75">
      <c r="A3" s="144" t="s">
        <v>41</v>
      </c>
      <c r="B3" s="144" t="s">
        <v>35</v>
      </c>
      <c r="C3" s="144" t="s">
        <v>37</v>
      </c>
      <c r="G3" s="146">
        <v>1000000</v>
      </c>
    </row>
    <row r="4" spans="1:7" ht="21.75">
      <c r="A4" s="144" t="s">
        <v>42</v>
      </c>
      <c r="B4" s="144" t="s">
        <v>35</v>
      </c>
      <c r="C4" s="144" t="s">
        <v>38</v>
      </c>
      <c r="G4" s="146">
        <v>2000000</v>
      </c>
    </row>
    <row r="5" spans="1:7" ht="21.75">
      <c r="A5" s="144" t="s">
        <v>43</v>
      </c>
      <c r="B5" s="144" t="s">
        <v>35</v>
      </c>
      <c r="C5" s="144" t="s">
        <v>39</v>
      </c>
      <c r="G5" s="155">
        <v>1.305</v>
      </c>
    </row>
    <row r="6" spans="1:7" ht="21.75">
      <c r="A6" s="144" t="s">
        <v>44</v>
      </c>
      <c r="B6" s="144" t="s">
        <v>35</v>
      </c>
      <c r="C6" s="144" t="s">
        <v>40</v>
      </c>
      <c r="G6" s="147">
        <v>1.3035</v>
      </c>
    </row>
    <row r="8" spans="1:14" ht="21.75">
      <c r="A8" s="144" t="s">
        <v>45</v>
      </c>
      <c r="B8" s="144" t="s">
        <v>46</v>
      </c>
      <c r="C8" s="148">
        <f>G5</f>
        <v>1.305</v>
      </c>
      <c r="D8" s="144" t="s">
        <v>47</v>
      </c>
      <c r="E8" s="282">
        <f>G5</f>
        <v>1.305</v>
      </c>
      <c r="F8" s="150" t="s">
        <v>31</v>
      </c>
      <c r="G8" s="151">
        <f>G6</f>
        <v>1.3035</v>
      </c>
      <c r="H8" s="150" t="s">
        <v>48</v>
      </c>
      <c r="I8" s="149"/>
      <c r="J8" s="150" t="s">
        <v>50</v>
      </c>
      <c r="K8" s="152">
        <f>G2</f>
        <v>1369475.9579999999</v>
      </c>
      <c r="L8" s="150" t="s">
        <v>31</v>
      </c>
      <c r="M8" s="152">
        <f>G3</f>
        <v>1000000</v>
      </c>
      <c r="N8" s="144" t="s">
        <v>48</v>
      </c>
    </row>
    <row r="9" spans="1:14" ht="21.75">
      <c r="A9" s="144"/>
      <c r="B9" s="144"/>
      <c r="D9" s="144"/>
      <c r="E9" s="425" t="s">
        <v>161</v>
      </c>
      <c r="F9" s="421"/>
      <c r="G9" s="421"/>
      <c r="H9" s="421"/>
      <c r="I9" s="421"/>
      <c r="J9" s="421"/>
      <c r="K9" s="421"/>
      <c r="L9" s="421"/>
      <c r="M9" s="421"/>
      <c r="N9" s="144"/>
    </row>
    <row r="10" spans="3:14" ht="21.75">
      <c r="C10" s="148">
        <v>1.305</v>
      </c>
      <c r="D10" s="144" t="s">
        <v>31</v>
      </c>
      <c r="E10" s="422">
        <f>E8-G8</f>
        <v>0.0014999999999998348</v>
      </c>
      <c r="F10" s="422"/>
      <c r="G10" s="422"/>
      <c r="H10" s="150" t="s">
        <v>48</v>
      </c>
      <c r="I10" s="150" t="s">
        <v>49</v>
      </c>
      <c r="J10" s="150" t="s">
        <v>50</v>
      </c>
      <c r="K10" s="423">
        <f>K8-M8</f>
        <v>369475.95799999987</v>
      </c>
      <c r="L10" s="424"/>
      <c r="M10" s="424"/>
      <c r="N10" s="144" t="s">
        <v>48</v>
      </c>
    </row>
    <row r="11" spans="5:13" ht="21.75">
      <c r="E11" s="420">
        <v>1000000</v>
      </c>
      <c r="F11" s="421"/>
      <c r="G11" s="421"/>
      <c r="H11" s="421"/>
      <c r="I11" s="421"/>
      <c r="J11" s="421"/>
      <c r="K11" s="421"/>
      <c r="L11" s="421"/>
      <c r="M11" s="421"/>
    </row>
    <row r="12" spans="3:7" ht="21.75">
      <c r="C12" s="155">
        <v>1.305</v>
      </c>
      <c r="D12" s="144" t="s">
        <v>31</v>
      </c>
      <c r="E12" s="151">
        <f>E10</f>
        <v>0.0014999999999998348</v>
      </c>
      <c r="F12" s="150" t="s">
        <v>49</v>
      </c>
      <c r="G12" s="152">
        <f>K10</f>
        <v>369475.95799999987</v>
      </c>
    </row>
    <row r="13" spans="5:7" ht="21.75">
      <c r="E13" s="420">
        <f>E11</f>
        <v>1000000</v>
      </c>
      <c r="F13" s="421"/>
      <c r="G13" s="421"/>
    </row>
    <row r="14" spans="5:7" ht="21.75">
      <c r="E14" s="153"/>
      <c r="F14" s="154"/>
      <c r="G14" s="154"/>
    </row>
    <row r="15" spans="3:7" ht="21.75">
      <c r="C15" s="155">
        <v>1.305</v>
      </c>
      <c r="D15" s="144" t="s">
        <v>31</v>
      </c>
      <c r="E15" s="426">
        <f>E12*G12</f>
        <v>554.2139369999387</v>
      </c>
      <c r="F15" s="426"/>
      <c r="G15" s="426"/>
    </row>
    <row r="16" spans="5:7" ht="21.75">
      <c r="E16" s="420">
        <f>E13</f>
        <v>1000000</v>
      </c>
      <c r="F16" s="421"/>
      <c r="G16" s="421"/>
    </row>
    <row r="17" spans="3:5" ht="21.75">
      <c r="C17" s="155">
        <v>1.305</v>
      </c>
      <c r="D17" s="144" t="s">
        <v>31</v>
      </c>
      <c r="E17" s="283">
        <f>E15/E16</f>
        <v>0.0005542139369999387</v>
      </c>
    </row>
    <row r="18" spans="4:5" ht="21.75">
      <c r="D18" s="144" t="s">
        <v>35</v>
      </c>
      <c r="E18" s="155">
        <f>C17-E17</f>
        <v>1.304445786063</v>
      </c>
    </row>
  </sheetData>
  <sheetProtection/>
  <mergeCells count="7">
    <mergeCell ref="E16:G16"/>
    <mergeCell ref="E10:G10"/>
    <mergeCell ref="K10:M10"/>
    <mergeCell ref="E9:M9"/>
    <mergeCell ref="E11:M11"/>
    <mergeCell ref="E13:G13"/>
    <mergeCell ref="E15:G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96"/>
  <sheetViews>
    <sheetView view="pageBreakPreview" zoomScaleSheetLayoutView="100" zoomScalePageLayoutView="0" workbookViewId="0" topLeftCell="A34">
      <selection activeCell="M55" sqref="M55"/>
    </sheetView>
  </sheetViews>
  <sheetFormatPr defaultColWidth="9.140625" defaultRowHeight="21.75"/>
  <cols>
    <col min="1" max="1" width="5.57421875" style="2" customWidth="1"/>
    <col min="2" max="2" width="49.7109375" style="2" customWidth="1"/>
    <col min="3" max="3" width="10.421875" style="2" customWidth="1"/>
    <col min="4" max="4" width="6.421875" style="2" customWidth="1"/>
    <col min="5" max="5" width="11.140625" style="2" customWidth="1"/>
    <col min="6" max="6" width="12.57421875" style="2" customWidth="1"/>
    <col min="7" max="7" width="11.140625" style="2" customWidth="1"/>
    <col min="8" max="8" width="12.57421875" style="2" customWidth="1"/>
    <col min="9" max="9" width="14.8515625" style="2" customWidth="1"/>
    <col min="10" max="10" width="17.57421875" style="2" customWidth="1"/>
    <col min="11" max="11" width="9.140625" style="2" customWidth="1"/>
    <col min="12" max="12" width="15.7109375" style="2" customWidth="1"/>
    <col min="13" max="16384" width="9.140625" style="2" customWidth="1"/>
  </cols>
  <sheetData>
    <row r="1" spans="1:10" ht="26.25">
      <c r="A1" s="1" t="s">
        <v>0</v>
      </c>
      <c r="B1" s="432" t="s">
        <v>11</v>
      </c>
      <c r="C1" s="432"/>
      <c r="D1" s="432"/>
      <c r="E1" s="432"/>
      <c r="F1" s="432"/>
      <c r="G1" s="432"/>
      <c r="H1" s="432"/>
      <c r="I1" s="432"/>
      <c r="J1" s="1"/>
    </row>
    <row r="2" spans="1:9" ht="21.75" customHeight="1">
      <c r="A2" s="433" t="s">
        <v>172</v>
      </c>
      <c r="B2" s="433"/>
      <c r="C2" s="433"/>
      <c r="D2" s="433"/>
      <c r="E2" s="433"/>
      <c r="F2" s="433"/>
      <c r="G2" s="433"/>
      <c r="H2" s="433"/>
      <c r="I2" s="433"/>
    </row>
    <row r="3" spans="1:9" ht="21.75" customHeight="1">
      <c r="A3" s="433" t="s">
        <v>168</v>
      </c>
      <c r="B3" s="433"/>
      <c r="C3" s="433"/>
      <c r="D3" s="433"/>
      <c r="E3" s="433"/>
      <c r="F3" s="433"/>
      <c r="G3" s="433"/>
      <c r="H3" s="433"/>
      <c r="I3" s="433"/>
    </row>
    <row r="4" spans="1:9" ht="21.75" customHeight="1">
      <c r="A4" s="433" t="s">
        <v>85</v>
      </c>
      <c r="B4" s="433"/>
      <c r="C4" s="433"/>
      <c r="D4" s="433"/>
      <c r="E4" s="433"/>
      <c r="F4" s="433"/>
      <c r="G4" s="433"/>
      <c r="H4" s="433"/>
      <c r="I4" s="433"/>
    </row>
    <row r="5" spans="1:10" ht="21.75" customHeight="1">
      <c r="A5" s="429" t="s">
        <v>84</v>
      </c>
      <c r="B5" s="429"/>
      <c r="C5" s="429"/>
      <c r="D5" s="429"/>
      <c r="E5" s="429"/>
      <c r="F5" s="429"/>
      <c r="G5" s="429"/>
      <c r="H5" s="429"/>
      <c r="I5" s="429"/>
      <c r="J5" s="3" t="s">
        <v>156</v>
      </c>
    </row>
    <row r="6" spans="1:10" ht="21">
      <c r="A6" s="427" t="s">
        <v>1</v>
      </c>
      <c r="B6" s="427" t="s">
        <v>2</v>
      </c>
      <c r="C6" s="427" t="s">
        <v>7</v>
      </c>
      <c r="D6" s="427" t="s">
        <v>3</v>
      </c>
      <c r="E6" s="430" t="s">
        <v>8</v>
      </c>
      <c r="F6" s="431"/>
      <c r="G6" s="430" t="s">
        <v>9</v>
      </c>
      <c r="H6" s="431"/>
      <c r="I6" s="427" t="s">
        <v>4</v>
      </c>
      <c r="J6" s="427" t="s">
        <v>12</v>
      </c>
    </row>
    <row r="7" spans="1:10" ht="21">
      <c r="A7" s="428"/>
      <c r="B7" s="428"/>
      <c r="C7" s="428"/>
      <c r="D7" s="428"/>
      <c r="E7" s="11" t="s">
        <v>6</v>
      </c>
      <c r="F7" s="11" t="s">
        <v>5</v>
      </c>
      <c r="G7" s="11" t="s">
        <v>6</v>
      </c>
      <c r="H7" s="11" t="s">
        <v>5</v>
      </c>
      <c r="I7" s="428"/>
      <c r="J7" s="428"/>
    </row>
    <row r="8" spans="1:10" ht="21">
      <c r="A8" s="100">
        <v>1</v>
      </c>
      <c r="B8" s="101" t="s">
        <v>83</v>
      </c>
      <c r="C8" s="92"/>
      <c r="D8" s="102"/>
      <c r="E8" s="92"/>
      <c r="F8" s="92"/>
      <c r="G8" s="92"/>
      <c r="H8" s="92"/>
      <c r="I8" s="92"/>
      <c r="J8" s="93"/>
    </row>
    <row r="9" spans="1:10" ht="21">
      <c r="A9" s="83">
        <v>1.1</v>
      </c>
      <c r="B9" s="103" t="s">
        <v>87</v>
      </c>
      <c r="C9" s="88">
        <v>44</v>
      </c>
      <c r="D9" s="89" t="s">
        <v>102</v>
      </c>
      <c r="E9" s="104">
        <v>0</v>
      </c>
      <c r="F9" s="105">
        <f>+C9*E9</f>
        <v>0</v>
      </c>
      <c r="G9" s="13">
        <v>99</v>
      </c>
      <c r="H9" s="91">
        <f>G9*C9</f>
        <v>4356</v>
      </c>
      <c r="I9" s="81">
        <f>H9+F9</f>
        <v>4356</v>
      </c>
      <c r="J9" s="14"/>
    </row>
    <row r="10" spans="1:10" ht="21">
      <c r="A10" s="83">
        <v>1.2</v>
      </c>
      <c r="B10" s="103" t="s">
        <v>88</v>
      </c>
      <c r="C10" s="88">
        <v>88</v>
      </c>
      <c r="D10" s="89" t="s">
        <v>16</v>
      </c>
      <c r="E10" s="104">
        <v>15</v>
      </c>
      <c r="F10" s="105">
        <f aca="true" t="shared" si="0" ref="F10:F23">+C10*E10</f>
        <v>1320</v>
      </c>
      <c r="G10" s="13">
        <v>15</v>
      </c>
      <c r="H10" s="91">
        <f aca="true" t="shared" si="1" ref="H10:H23">G10*C10</f>
        <v>1320</v>
      </c>
      <c r="I10" s="81">
        <f aca="true" t="shared" si="2" ref="I10:I23">H10+F10</f>
        <v>2640</v>
      </c>
      <c r="J10" s="14"/>
    </row>
    <row r="11" spans="1:10" ht="21">
      <c r="A11" s="83">
        <v>1.3</v>
      </c>
      <c r="B11" s="103" t="s">
        <v>96</v>
      </c>
      <c r="C11" s="88">
        <v>43</v>
      </c>
      <c r="D11" s="89" t="s">
        <v>103</v>
      </c>
      <c r="E11" s="104">
        <v>465</v>
      </c>
      <c r="F11" s="105">
        <f t="shared" si="0"/>
        <v>19995</v>
      </c>
      <c r="G11" s="13">
        <v>176</v>
      </c>
      <c r="H11" s="91">
        <f t="shared" si="1"/>
        <v>7568</v>
      </c>
      <c r="I11" s="81">
        <f t="shared" si="2"/>
        <v>27563</v>
      </c>
      <c r="J11" s="14"/>
    </row>
    <row r="12" spans="1:10" ht="21">
      <c r="A12" s="83">
        <v>1.4</v>
      </c>
      <c r="B12" s="88" t="s">
        <v>89</v>
      </c>
      <c r="C12" s="106">
        <v>25</v>
      </c>
      <c r="D12" s="89" t="s">
        <v>102</v>
      </c>
      <c r="E12" s="104">
        <v>0</v>
      </c>
      <c r="F12" s="105">
        <f t="shared" si="0"/>
        <v>0</v>
      </c>
      <c r="G12" s="13">
        <v>99</v>
      </c>
      <c r="H12" s="91">
        <f t="shared" si="1"/>
        <v>2475</v>
      </c>
      <c r="I12" s="81">
        <f t="shared" si="2"/>
        <v>2475</v>
      </c>
      <c r="J12" s="14"/>
    </row>
    <row r="13" spans="1:10" ht="21">
      <c r="A13" s="83">
        <v>1.5</v>
      </c>
      <c r="B13" s="88" t="s">
        <v>90</v>
      </c>
      <c r="C13" s="106">
        <v>43</v>
      </c>
      <c r="D13" s="89" t="s">
        <v>103</v>
      </c>
      <c r="E13" s="104">
        <v>0</v>
      </c>
      <c r="F13" s="105">
        <f t="shared" si="0"/>
        <v>0</v>
      </c>
      <c r="G13" s="13">
        <v>80</v>
      </c>
      <c r="H13" s="91">
        <f t="shared" si="1"/>
        <v>3440</v>
      </c>
      <c r="I13" s="81">
        <f t="shared" si="2"/>
        <v>3440</v>
      </c>
      <c r="J13" s="14"/>
    </row>
    <row r="14" spans="1:10" ht="21">
      <c r="A14" s="83">
        <v>1.6</v>
      </c>
      <c r="B14" s="88" t="s">
        <v>91</v>
      </c>
      <c r="C14" s="106">
        <v>4.4</v>
      </c>
      <c r="D14" s="89" t="s">
        <v>102</v>
      </c>
      <c r="E14" s="104">
        <v>460</v>
      </c>
      <c r="F14" s="105">
        <f t="shared" si="0"/>
        <v>2024.0000000000002</v>
      </c>
      <c r="G14" s="13">
        <v>99</v>
      </c>
      <c r="H14" s="91">
        <f t="shared" si="1"/>
        <v>435.6</v>
      </c>
      <c r="I14" s="81">
        <f t="shared" si="2"/>
        <v>2459.6000000000004</v>
      </c>
      <c r="J14" s="14"/>
    </row>
    <row r="15" spans="1:10" ht="21">
      <c r="A15" s="83">
        <v>1.7</v>
      </c>
      <c r="B15" s="88" t="s">
        <v>92</v>
      </c>
      <c r="C15" s="106">
        <v>8.8</v>
      </c>
      <c r="D15" s="89" t="s">
        <v>102</v>
      </c>
      <c r="E15" s="104">
        <v>1943.6</v>
      </c>
      <c r="F15" s="105">
        <f t="shared" si="0"/>
        <v>17103.68</v>
      </c>
      <c r="G15" s="13">
        <v>398</v>
      </c>
      <c r="H15" s="91">
        <f t="shared" si="1"/>
        <v>3502.4</v>
      </c>
      <c r="I15" s="81">
        <f t="shared" si="2"/>
        <v>20606.08</v>
      </c>
      <c r="J15" s="14"/>
    </row>
    <row r="16" spans="1:10" ht="21">
      <c r="A16" s="83">
        <v>1.8</v>
      </c>
      <c r="B16" s="88" t="s">
        <v>93</v>
      </c>
      <c r="C16" s="106">
        <v>1</v>
      </c>
      <c r="D16" s="89" t="s">
        <v>104</v>
      </c>
      <c r="E16" s="104">
        <v>1300</v>
      </c>
      <c r="F16" s="105">
        <f t="shared" si="0"/>
        <v>1300</v>
      </c>
      <c r="G16" s="13">
        <v>0</v>
      </c>
      <c r="H16" s="91">
        <f t="shared" si="1"/>
        <v>0</v>
      </c>
      <c r="I16" s="81">
        <f t="shared" si="2"/>
        <v>1300</v>
      </c>
      <c r="J16" s="14"/>
    </row>
    <row r="17" spans="1:10" ht="21">
      <c r="A17" s="83">
        <v>1.9</v>
      </c>
      <c r="B17" s="103" t="s">
        <v>94</v>
      </c>
      <c r="C17" s="88">
        <v>22</v>
      </c>
      <c r="D17" s="89" t="s">
        <v>102</v>
      </c>
      <c r="E17" s="104">
        <v>2158.6</v>
      </c>
      <c r="F17" s="105">
        <f t="shared" si="0"/>
        <v>47489.2</v>
      </c>
      <c r="G17" s="13">
        <v>391</v>
      </c>
      <c r="H17" s="91">
        <f t="shared" si="1"/>
        <v>8602</v>
      </c>
      <c r="I17" s="81">
        <f t="shared" si="2"/>
        <v>56091.2</v>
      </c>
      <c r="J17" s="14"/>
    </row>
    <row r="18" spans="1:10" ht="21">
      <c r="A18" s="165">
        <v>1.1</v>
      </c>
      <c r="B18" s="103" t="s">
        <v>95</v>
      </c>
      <c r="C18" s="88">
        <v>1073</v>
      </c>
      <c r="D18" s="89" t="s">
        <v>105</v>
      </c>
      <c r="E18" s="104">
        <v>19.83</v>
      </c>
      <c r="F18" s="105">
        <f t="shared" si="0"/>
        <v>21277.589999999997</v>
      </c>
      <c r="G18" s="13">
        <v>4.1</v>
      </c>
      <c r="H18" s="91">
        <f t="shared" si="1"/>
        <v>4399.299999999999</v>
      </c>
      <c r="I18" s="81">
        <f t="shared" si="2"/>
        <v>25676.889999999996</v>
      </c>
      <c r="J18" s="14"/>
    </row>
    <row r="19" spans="1:10" ht="21">
      <c r="A19" s="83">
        <v>1.11</v>
      </c>
      <c r="B19" s="103" t="s">
        <v>97</v>
      </c>
      <c r="C19" s="88">
        <v>12</v>
      </c>
      <c r="D19" s="89" t="s">
        <v>16</v>
      </c>
      <c r="E19" s="104">
        <v>480</v>
      </c>
      <c r="F19" s="105">
        <f t="shared" si="0"/>
        <v>5760</v>
      </c>
      <c r="G19" s="13">
        <v>133</v>
      </c>
      <c r="H19" s="91">
        <f t="shared" si="1"/>
        <v>1596</v>
      </c>
      <c r="I19" s="81">
        <f t="shared" si="2"/>
        <v>7356</v>
      </c>
      <c r="J19" s="14"/>
    </row>
    <row r="20" spans="1:10" ht="21">
      <c r="A20" s="165">
        <v>1.12</v>
      </c>
      <c r="B20" s="103" t="s">
        <v>98</v>
      </c>
      <c r="C20" s="88">
        <v>40</v>
      </c>
      <c r="D20" s="89" t="s">
        <v>105</v>
      </c>
      <c r="E20" s="104">
        <v>26.59</v>
      </c>
      <c r="F20" s="105">
        <f t="shared" si="0"/>
        <v>1063.6</v>
      </c>
      <c r="G20" s="13">
        <v>0</v>
      </c>
      <c r="H20" s="91">
        <f t="shared" si="1"/>
        <v>0</v>
      </c>
      <c r="I20" s="81">
        <f t="shared" si="2"/>
        <v>1063.6</v>
      </c>
      <c r="J20" s="14"/>
    </row>
    <row r="21" spans="1:10" ht="21">
      <c r="A21" s="83">
        <v>1.13</v>
      </c>
      <c r="B21" s="103" t="s">
        <v>99</v>
      </c>
      <c r="C21" s="88">
        <v>10</v>
      </c>
      <c r="D21" s="89" t="s">
        <v>105</v>
      </c>
      <c r="E21" s="104">
        <v>30</v>
      </c>
      <c r="F21" s="105">
        <f t="shared" si="0"/>
        <v>300</v>
      </c>
      <c r="G21" s="13">
        <v>0</v>
      </c>
      <c r="H21" s="91">
        <f t="shared" si="1"/>
        <v>0</v>
      </c>
      <c r="I21" s="81">
        <f t="shared" si="2"/>
        <v>300</v>
      </c>
      <c r="J21" s="14"/>
    </row>
    <row r="22" spans="1:10" ht="21">
      <c r="A22" s="165">
        <v>1.14</v>
      </c>
      <c r="B22" s="103" t="s">
        <v>100</v>
      </c>
      <c r="C22" s="88">
        <v>2</v>
      </c>
      <c r="D22" s="89" t="s">
        <v>32</v>
      </c>
      <c r="E22" s="104">
        <v>4441.5</v>
      </c>
      <c r="F22" s="105">
        <f t="shared" si="0"/>
        <v>8883</v>
      </c>
      <c r="G22" s="13">
        <v>1274.4</v>
      </c>
      <c r="H22" s="91">
        <f t="shared" si="1"/>
        <v>2548.8</v>
      </c>
      <c r="I22" s="81">
        <f t="shared" si="2"/>
        <v>11431.8</v>
      </c>
      <c r="J22" s="14"/>
    </row>
    <row r="23" spans="1:10" ht="21.75" thickBot="1">
      <c r="A23" s="271">
        <v>1.15</v>
      </c>
      <c r="B23" s="272" t="s">
        <v>101</v>
      </c>
      <c r="C23" s="273">
        <v>2</v>
      </c>
      <c r="D23" s="274" t="s">
        <v>10</v>
      </c>
      <c r="E23" s="275">
        <v>1281.42</v>
      </c>
      <c r="F23" s="276">
        <f t="shared" si="0"/>
        <v>2562.84</v>
      </c>
      <c r="G23" s="277">
        <v>637.2</v>
      </c>
      <c r="H23" s="278">
        <f t="shared" si="1"/>
        <v>1274.4</v>
      </c>
      <c r="I23" s="273">
        <f t="shared" si="2"/>
        <v>3837.2400000000002</v>
      </c>
      <c r="J23" s="279"/>
    </row>
    <row r="24" spans="1:10" ht="27" thickTop="1">
      <c r="A24" s="1" t="s">
        <v>0</v>
      </c>
      <c r="B24" s="432" t="s">
        <v>11</v>
      </c>
      <c r="C24" s="432"/>
      <c r="D24" s="432"/>
      <c r="E24" s="432"/>
      <c r="F24" s="432"/>
      <c r="G24" s="432"/>
      <c r="H24" s="432"/>
      <c r="I24" s="432"/>
      <c r="J24" s="1"/>
    </row>
    <row r="25" spans="1:9" ht="21.75" customHeight="1">
      <c r="A25" s="433" t="s">
        <v>173</v>
      </c>
      <c r="B25" s="433"/>
      <c r="C25" s="433"/>
      <c r="D25" s="433"/>
      <c r="E25" s="433"/>
      <c r="F25" s="433"/>
      <c r="G25" s="433"/>
      <c r="H25" s="433"/>
      <c r="I25" s="433"/>
    </row>
    <row r="26" spans="1:9" ht="21.75" customHeight="1">
      <c r="A26" s="433" t="s">
        <v>169</v>
      </c>
      <c r="B26" s="433"/>
      <c r="C26" s="433"/>
      <c r="D26" s="433"/>
      <c r="E26" s="433"/>
      <c r="F26" s="433"/>
      <c r="G26" s="433"/>
      <c r="H26" s="433"/>
      <c r="I26" s="433"/>
    </row>
    <row r="27" spans="1:9" ht="21.75" customHeight="1">
      <c r="A27" s="433" t="s">
        <v>85</v>
      </c>
      <c r="B27" s="433"/>
      <c r="C27" s="433"/>
      <c r="D27" s="433"/>
      <c r="E27" s="433"/>
      <c r="F27" s="433"/>
      <c r="G27" s="433"/>
      <c r="H27" s="433"/>
      <c r="I27" s="433"/>
    </row>
    <row r="28" spans="1:10" ht="21.75" customHeight="1">
      <c r="A28" s="429" t="s">
        <v>84</v>
      </c>
      <c r="B28" s="429"/>
      <c r="C28" s="429"/>
      <c r="D28" s="429"/>
      <c r="E28" s="429"/>
      <c r="F28" s="429"/>
      <c r="G28" s="429"/>
      <c r="H28" s="429"/>
      <c r="I28" s="429"/>
      <c r="J28" s="3" t="s">
        <v>155</v>
      </c>
    </row>
    <row r="29" spans="1:10" ht="21">
      <c r="A29" s="427" t="s">
        <v>1</v>
      </c>
      <c r="B29" s="427" t="s">
        <v>2</v>
      </c>
      <c r="C29" s="427" t="s">
        <v>7</v>
      </c>
      <c r="D29" s="427" t="s">
        <v>3</v>
      </c>
      <c r="E29" s="430" t="s">
        <v>8</v>
      </c>
      <c r="F29" s="431"/>
      <c r="G29" s="430" t="s">
        <v>9</v>
      </c>
      <c r="H29" s="431"/>
      <c r="I29" s="427" t="s">
        <v>4</v>
      </c>
      <c r="J29" s="427" t="s">
        <v>12</v>
      </c>
    </row>
    <row r="30" spans="1:10" ht="21">
      <c r="A30" s="428"/>
      <c r="B30" s="428"/>
      <c r="C30" s="428"/>
      <c r="D30" s="428"/>
      <c r="E30" s="139" t="s">
        <v>6</v>
      </c>
      <c r="F30" s="139" t="s">
        <v>5</v>
      </c>
      <c r="G30" s="139" t="s">
        <v>6</v>
      </c>
      <c r="H30" s="139" t="s">
        <v>5</v>
      </c>
      <c r="I30" s="428"/>
      <c r="J30" s="428"/>
    </row>
    <row r="31" spans="1:10" ht="21">
      <c r="A31" s="83">
        <v>1.16</v>
      </c>
      <c r="B31" s="103" t="s">
        <v>106</v>
      </c>
      <c r="C31" s="88">
        <v>4</v>
      </c>
      <c r="D31" s="89" t="s">
        <v>32</v>
      </c>
      <c r="E31" s="104">
        <v>7801.92</v>
      </c>
      <c r="F31" s="105">
        <f>+C31*E31</f>
        <v>31207.68</v>
      </c>
      <c r="G31" s="13">
        <v>2340.57</v>
      </c>
      <c r="H31" s="91">
        <f>G31*C31</f>
        <v>9362.28</v>
      </c>
      <c r="I31" s="81">
        <f>H31+F31</f>
        <v>40569.96</v>
      </c>
      <c r="J31" s="14"/>
    </row>
    <row r="32" spans="1:10" ht="21">
      <c r="A32" s="83">
        <v>1.17</v>
      </c>
      <c r="B32" s="103" t="s">
        <v>101</v>
      </c>
      <c r="C32" s="88">
        <v>2</v>
      </c>
      <c r="D32" s="89" t="s">
        <v>10</v>
      </c>
      <c r="E32" s="104">
        <v>1493.82</v>
      </c>
      <c r="F32" s="105">
        <f>+C32*E32</f>
        <v>2987.64</v>
      </c>
      <c r="G32" s="13">
        <v>448.14599999999996</v>
      </c>
      <c r="H32" s="91">
        <f>G32*C32</f>
        <v>896.2919999999999</v>
      </c>
      <c r="I32" s="81">
        <f>H32+F32</f>
        <v>3883.932</v>
      </c>
      <c r="J32" s="14"/>
    </row>
    <row r="33" spans="1:10" ht="21">
      <c r="A33" s="166"/>
      <c r="B33" s="167"/>
      <c r="C33" s="168"/>
      <c r="D33" s="169"/>
      <c r="E33" s="170"/>
      <c r="F33" s="171"/>
      <c r="G33" s="86"/>
      <c r="H33" s="172"/>
      <c r="I33" s="81"/>
      <c r="J33" s="15"/>
    </row>
    <row r="34" spans="1:10" ht="21">
      <c r="A34" s="84"/>
      <c r="B34" s="4" t="s">
        <v>86</v>
      </c>
      <c r="C34" s="84"/>
      <c r="D34" s="84"/>
      <c r="E34" s="84"/>
      <c r="F34" s="84"/>
      <c r="G34" s="84"/>
      <c r="H34" s="84"/>
      <c r="I34" s="85">
        <f>SUM(I9:I32)</f>
        <v>215050.30199999997</v>
      </c>
      <c r="J34" s="84"/>
    </row>
    <row r="35" spans="1:10" ht="21">
      <c r="A35" s="100">
        <v>2</v>
      </c>
      <c r="B35" s="101" t="s">
        <v>24</v>
      </c>
      <c r="C35" s="92"/>
      <c r="D35" s="102"/>
      <c r="E35" s="92"/>
      <c r="F35" s="92"/>
      <c r="G35" s="92"/>
      <c r="H35" s="92"/>
      <c r="I35" s="92"/>
      <c r="J35" s="93"/>
    </row>
    <row r="36" spans="1:10" ht="21">
      <c r="A36" s="83">
        <v>2.1</v>
      </c>
      <c r="B36" s="103" t="s">
        <v>107</v>
      </c>
      <c r="C36" s="88">
        <v>66</v>
      </c>
      <c r="D36" s="89" t="s">
        <v>16</v>
      </c>
      <c r="E36" s="104">
        <v>625</v>
      </c>
      <c r="F36" s="105">
        <f>+C36*E36</f>
        <v>41250</v>
      </c>
      <c r="G36" s="13">
        <v>50</v>
      </c>
      <c r="H36" s="91">
        <f>G36*C36</f>
        <v>3300</v>
      </c>
      <c r="I36" s="81">
        <f>H36+F36</f>
        <v>44550</v>
      </c>
      <c r="J36" s="14"/>
    </row>
    <row r="37" spans="1:10" ht="21">
      <c r="A37" s="83"/>
      <c r="B37" s="103"/>
      <c r="C37" s="88"/>
      <c r="D37" s="89"/>
      <c r="E37" s="104"/>
      <c r="F37" s="105"/>
      <c r="G37" s="13"/>
      <c r="H37" s="91"/>
      <c r="I37" s="81"/>
      <c r="J37" s="14"/>
    </row>
    <row r="38" spans="1:10" ht="21">
      <c r="A38" s="84"/>
      <c r="B38" s="4" t="s">
        <v>23</v>
      </c>
      <c r="C38" s="84"/>
      <c r="D38" s="84"/>
      <c r="E38" s="84"/>
      <c r="F38" s="84"/>
      <c r="G38" s="84"/>
      <c r="H38" s="84"/>
      <c r="I38" s="85">
        <f>SUM(I36:I37)</f>
        <v>44550</v>
      </c>
      <c r="J38" s="84"/>
    </row>
    <row r="39" spans="1:10" ht="21">
      <c r="A39" s="83"/>
      <c r="B39" s="103"/>
      <c r="C39" s="88"/>
      <c r="D39" s="89"/>
      <c r="E39" s="104"/>
      <c r="F39" s="105"/>
      <c r="G39" s="13"/>
      <c r="H39" s="91"/>
      <c r="I39" s="81"/>
      <c r="J39" s="14"/>
    </row>
    <row r="40" spans="1:10" ht="21">
      <c r="A40" s="173">
        <v>3</v>
      </c>
      <c r="B40" s="174" t="s">
        <v>108</v>
      </c>
      <c r="C40" s="88"/>
      <c r="D40" s="89"/>
      <c r="E40" s="104"/>
      <c r="F40" s="105"/>
      <c r="G40" s="13"/>
      <c r="H40" s="91"/>
      <c r="I40" s="81"/>
      <c r="J40" s="14"/>
    </row>
    <row r="41" spans="1:10" ht="21">
      <c r="A41" s="83">
        <v>3.1</v>
      </c>
      <c r="B41" s="103" t="s">
        <v>109</v>
      </c>
      <c r="C41" s="88">
        <v>103</v>
      </c>
      <c r="D41" s="89" t="s">
        <v>16</v>
      </c>
      <c r="E41" s="104">
        <v>4000</v>
      </c>
      <c r="F41" s="105">
        <f>+C41*E41</f>
        <v>412000</v>
      </c>
      <c r="G41" s="13">
        <v>256</v>
      </c>
      <c r="H41" s="91">
        <f>G41*C41</f>
        <v>26368</v>
      </c>
      <c r="I41" s="81">
        <f>H41+F41</f>
        <v>438368</v>
      </c>
      <c r="J41" s="14"/>
    </row>
    <row r="42" spans="1:10" ht="21">
      <c r="A42" s="83">
        <v>3.2</v>
      </c>
      <c r="B42" s="103" t="s">
        <v>110</v>
      </c>
      <c r="C42" s="88">
        <v>38.4</v>
      </c>
      <c r="D42" s="89" t="s">
        <v>16</v>
      </c>
      <c r="E42" s="104">
        <v>750</v>
      </c>
      <c r="F42" s="105">
        <f>+C42*E42</f>
        <v>28800</v>
      </c>
      <c r="G42" s="13">
        <v>150</v>
      </c>
      <c r="H42" s="91">
        <f>G42*C42</f>
        <v>5760</v>
      </c>
      <c r="I42" s="81">
        <f>H42+F42</f>
        <v>34560</v>
      </c>
      <c r="J42" s="14"/>
    </row>
    <row r="43" spans="1:10" ht="21">
      <c r="A43" s="83">
        <v>3.3</v>
      </c>
      <c r="B43" s="88" t="s">
        <v>111</v>
      </c>
      <c r="C43" s="106">
        <v>206</v>
      </c>
      <c r="D43" s="89" t="s">
        <v>113</v>
      </c>
      <c r="E43" s="104">
        <v>63</v>
      </c>
      <c r="F43" s="105">
        <f>+C43*E43</f>
        <v>12978</v>
      </c>
      <c r="G43" s="13">
        <v>115</v>
      </c>
      <c r="H43" s="91">
        <f>G43*C43</f>
        <v>23690</v>
      </c>
      <c r="I43" s="81">
        <f>H43+F43</f>
        <v>36668</v>
      </c>
      <c r="J43" s="14"/>
    </row>
    <row r="44" spans="1:10" ht="21">
      <c r="A44" s="83">
        <v>3.4</v>
      </c>
      <c r="B44" s="88" t="s">
        <v>112</v>
      </c>
      <c r="C44" s="106">
        <v>206</v>
      </c>
      <c r="D44" s="89" t="s">
        <v>16</v>
      </c>
      <c r="E44" s="104">
        <v>37.5</v>
      </c>
      <c r="F44" s="105">
        <f>+C44*E44</f>
        <v>7725</v>
      </c>
      <c r="G44" s="13">
        <v>80</v>
      </c>
      <c r="H44" s="91">
        <f>G44*C44</f>
        <v>16480</v>
      </c>
      <c r="I44" s="81">
        <f>H44+F44</f>
        <v>24205</v>
      </c>
      <c r="J44" s="14"/>
    </row>
    <row r="45" spans="1:10" ht="21">
      <c r="A45" s="83"/>
      <c r="B45" s="88"/>
      <c r="C45" s="106"/>
      <c r="D45" s="89"/>
      <c r="E45" s="104"/>
      <c r="F45" s="105"/>
      <c r="G45" s="13"/>
      <c r="H45" s="91"/>
      <c r="I45" s="81"/>
      <c r="J45" s="14"/>
    </row>
    <row r="46" spans="1:10" ht="21">
      <c r="A46" s="83"/>
      <c r="B46" s="88"/>
      <c r="C46" s="89"/>
      <c r="D46" s="89"/>
      <c r="E46" s="104"/>
      <c r="F46" s="105"/>
      <c r="G46" s="13"/>
      <c r="H46" s="91"/>
      <c r="I46" s="81"/>
      <c r="J46" s="14"/>
    </row>
    <row r="47" spans="1:10" ht="21">
      <c r="A47" s="84"/>
      <c r="B47" s="4" t="s">
        <v>0</v>
      </c>
      <c r="C47" s="84"/>
      <c r="D47" s="84"/>
      <c r="E47" s="84"/>
      <c r="F47" s="84"/>
      <c r="G47" s="84"/>
      <c r="H47" s="84"/>
      <c r="I47" s="85">
        <f>SUM(I41:I46)</f>
        <v>533801</v>
      </c>
      <c r="J47" s="84"/>
    </row>
    <row r="48" spans="1:10" ht="26.25">
      <c r="A48" s="1" t="s">
        <v>0</v>
      </c>
      <c r="B48" s="432" t="s">
        <v>11</v>
      </c>
      <c r="C48" s="432"/>
      <c r="D48" s="432"/>
      <c r="E48" s="432"/>
      <c r="F48" s="432"/>
      <c r="G48" s="432"/>
      <c r="H48" s="432"/>
      <c r="I48" s="432"/>
      <c r="J48" s="1"/>
    </row>
    <row r="49" spans="1:9" ht="21.75" customHeight="1">
      <c r="A49" s="433" t="s">
        <v>173</v>
      </c>
      <c r="B49" s="433"/>
      <c r="C49" s="433"/>
      <c r="D49" s="433"/>
      <c r="E49" s="433"/>
      <c r="F49" s="433"/>
      <c r="G49" s="433"/>
      <c r="H49" s="433"/>
      <c r="I49" s="433"/>
    </row>
    <row r="50" spans="1:9" ht="21.75" customHeight="1">
      <c r="A50" s="433" t="s">
        <v>170</v>
      </c>
      <c r="B50" s="433"/>
      <c r="C50" s="433"/>
      <c r="D50" s="433"/>
      <c r="E50" s="433"/>
      <c r="F50" s="433"/>
      <c r="G50" s="433"/>
      <c r="H50" s="433"/>
      <c r="I50" s="433"/>
    </row>
    <row r="51" spans="1:9" ht="21.75" customHeight="1">
      <c r="A51" s="433" t="s">
        <v>85</v>
      </c>
      <c r="B51" s="433"/>
      <c r="C51" s="433"/>
      <c r="D51" s="433"/>
      <c r="E51" s="433"/>
      <c r="F51" s="433"/>
      <c r="G51" s="433"/>
      <c r="H51" s="433"/>
      <c r="I51" s="433"/>
    </row>
    <row r="52" spans="1:10" ht="21.75" customHeight="1">
      <c r="A52" s="429" t="s">
        <v>84</v>
      </c>
      <c r="B52" s="429"/>
      <c r="C52" s="429"/>
      <c r="D52" s="429"/>
      <c r="E52" s="429"/>
      <c r="F52" s="429"/>
      <c r="G52" s="429"/>
      <c r="H52" s="429"/>
      <c r="I52" s="429"/>
      <c r="J52" s="3" t="s">
        <v>154</v>
      </c>
    </row>
    <row r="53" spans="1:10" ht="21">
      <c r="A53" s="427" t="s">
        <v>1</v>
      </c>
      <c r="B53" s="427" t="s">
        <v>2</v>
      </c>
      <c r="C53" s="427" t="s">
        <v>7</v>
      </c>
      <c r="D53" s="427" t="s">
        <v>3</v>
      </c>
      <c r="E53" s="430" t="s">
        <v>8</v>
      </c>
      <c r="F53" s="431"/>
      <c r="G53" s="430" t="s">
        <v>9</v>
      </c>
      <c r="H53" s="431"/>
      <c r="I53" s="427" t="s">
        <v>4</v>
      </c>
      <c r="J53" s="427" t="s">
        <v>12</v>
      </c>
    </row>
    <row r="54" spans="1:10" ht="21">
      <c r="A54" s="428"/>
      <c r="B54" s="428"/>
      <c r="C54" s="428"/>
      <c r="D54" s="428"/>
      <c r="E54" s="139" t="s">
        <v>6</v>
      </c>
      <c r="F54" s="139" t="s">
        <v>5</v>
      </c>
      <c r="G54" s="139" t="s">
        <v>6</v>
      </c>
      <c r="H54" s="139" t="s">
        <v>5</v>
      </c>
      <c r="I54" s="428"/>
      <c r="J54" s="428"/>
    </row>
    <row r="55" spans="1:10" ht="21">
      <c r="A55" s="94">
        <v>4</v>
      </c>
      <c r="B55" s="141" t="s">
        <v>114</v>
      </c>
      <c r="C55" s="11"/>
      <c r="D55" s="11"/>
      <c r="E55" s="140"/>
      <c r="F55" s="11"/>
      <c r="G55" s="140"/>
      <c r="H55" s="11"/>
      <c r="I55" s="11"/>
      <c r="J55" s="11"/>
    </row>
    <row r="56" spans="1:10" ht="21">
      <c r="A56" s="83">
        <v>4.1</v>
      </c>
      <c r="B56" s="103" t="s">
        <v>115</v>
      </c>
      <c r="C56" s="88">
        <v>74</v>
      </c>
      <c r="D56" s="89" t="s">
        <v>16</v>
      </c>
      <c r="E56" s="104">
        <v>4166.67</v>
      </c>
      <c r="F56" s="105">
        <f>+C56*E56</f>
        <v>308333.58</v>
      </c>
      <c r="G56" s="13">
        <v>256</v>
      </c>
      <c r="H56" s="91">
        <f>G56*C56</f>
        <v>18944</v>
      </c>
      <c r="I56" s="81">
        <f>H56+F56</f>
        <v>327277.58</v>
      </c>
      <c r="J56" s="14"/>
    </row>
    <row r="57" spans="1:10" ht="21">
      <c r="A57" s="83">
        <v>4.2</v>
      </c>
      <c r="B57" s="103" t="s">
        <v>116</v>
      </c>
      <c r="C57" s="88">
        <v>95</v>
      </c>
      <c r="D57" s="89" t="s">
        <v>117</v>
      </c>
      <c r="E57" s="104">
        <v>35</v>
      </c>
      <c r="F57" s="105">
        <f>+C57*E57</f>
        <v>3325</v>
      </c>
      <c r="G57" s="13">
        <v>0</v>
      </c>
      <c r="H57" s="91">
        <f>G57*C57</f>
        <v>0</v>
      </c>
      <c r="I57" s="81">
        <f>H57+F57</f>
        <v>3325</v>
      </c>
      <c r="J57" s="14"/>
    </row>
    <row r="58" spans="1:10" ht="21">
      <c r="A58" s="83">
        <v>4.3</v>
      </c>
      <c r="B58" s="103" t="s">
        <v>118</v>
      </c>
      <c r="C58" s="88">
        <v>148</v>
      </c>
      <c r="D58" s="89" t="s">
        <v>16</v>
      </c>
      <c r="E58" s="104">
        <v>63</v>
      </c>
      <c r="F58" s="105">
        <f>+C58*E58</f>
        <v>9324</v>
      </c>
      <c r="G58" s="13">
        <v>115</v>
      </c>
      <c r="H58" s="91">
        <f>G58*C58</f>
        <v>17020</v>
      </c>
      <c r="I58" s="81">
        <f>H58+F58</f>
        <v>26344</v>
      </c>
      <c r="J58" s="14"/>
    </row>
    <row r="59" spans="1:10" ht="21">
      <c r="A59" s="83">
        <v>4.4</v>
      </c>
      <c r="B59" s="103" t="s">
        <v>112</v>
      </c>
      <c r="C59" s="88">
        <v>148</v>
      </c>
      <c r="D59" s="89" t="s">
        <v>16</v>
      </c>
      <c r="E59" s="104">
        <v>37.5</v>
      </c>
      <c r="F59" s="105">
        <f>+C59*E59</f>
        <v>5550</v>
      </c>
      <c r="G59" s="13">
        <v>80</v>
      </c>
      <c r="H59" s="91">
        <f>G59*C59</f>
        <v>11840</v>
      </c>
      <c r="I59" s="81">
        <f>H59+F59</f>
        <v>17390</v>
      </c>
      <c r="J59" s="14"/>
    </row>
    <row r="60" spans="1:10" ht="21">
      <c r="A60" s="83">
        <v>4.5</v>
      </c>
      <c r="B60" s="103" t="s">
        <v>119</v>
      </c>
      <c r="C60" s="88">
        <v>1</v>
      </c>
      <c r="D60" s="89" t="s">
        <v>120</v>
      </c>
      <c r="E60" s="104">
        <v>0</v>
      </c>
      <c r="F60" s="105">
        <f>+C60*E60</f>
        <v>0</v>
      </c>
      <c r="G60" s="13">
        <v>37546.66</v>
      </c>
      <c r="H60" s="91">
        <f>G60*C60</f>
        <v>37546.66</v>
      </c>
      <c r="I60" s="81">
        <f>H60+F60</f>
        <v>37546.66</v>
      </c>
      <c r="J60" s="14"/>
    </row>
    <row r="61" spans="1:10" ht="21">
      <c r="A61" s="84"/>
      <c r="B61" s="4" t="s">
        <v>121</v>
      </c>
      <c r="C61" s="84"/>
      <c r="D61" s="84"/>
      <c r="E61" s="84"/>
      <c r="F61" s="84"/>
      <c r="G61" s="84"/>
      <c r="H61" s="84"/>
      <c r="I61" s="85">
        <f>SUM(I56:I60)</f>
        <v>411883.24</v>
      </c>
      <c r="J61" s="84"/>
    </row>
    <row r="62" spans="1:10" ht="21">
      <c r="A62" s="96"/>
      <c r="B62" s="103"/>
      <c r="C62" s="88"/>
      <c r="D62" s="89"/>
      <c r="E62" s="90"/>
      <c r="F62" s="105"/>
      <c r="G62" s="13"/>
      <c r="H62" s="91"/>
      <c r="I62" s="81"/>
      <c r="J62" s="14"/>
    </row>
    <row r="63" spans="1:10" ht="21">
      <c r="A63" s="173">
        <v>5</v>
      </c>
      <c r="B63" s="142" t="s">
        <v>122</v>
      </c>
      <c r="C63" s="88"/>
      <c r="D63" s="89"/>
      <c r="E63" s="104"/>
      <c r="F63" s="105"/>
      <c r="G63" s="13"/>
      <c r="H63" s="91"/>
      <c r="I63" s="81"/>
      <c r="J63" s="14"/>
    </row>
    <row r="64" spans="1:10" ht="21">
      <c r="A64" s="83">
        <v>5.1</v>
      </c>
      <c r="B64" s="88" t="s">
        <v>123</v>
      </c>
      <c r="C64" s="88">
        <v>1</v>
      </c>
      <c r="D64" s="89" t="s">
        <v>10</v>
      </c>
      <c r="E64" s="104">
        <v>64328.16</v>
      </c>
      <c r="F64" s="105">
        <f>+C64*E64</f>
        <v>64328.16</v>
      </c>
      <c r="G64" s="13">
        <v>19298.448</v>
      </c>
      <c r="H64" s="91">
        <f>G64*C64</f>
        <v>19298.448</v>
      </c>
      <c r="I64" s="81">
        <f>H64+F64</f>
        <v>83626.60800000001</v>
      </c>
      <c r="J64" s="14"/>
    </row>
    <row r="65" spans="1:10" ht="21">
      <c r="A65" s="83">
        <v>5.2</v>
      </c>
      <c r="B65" s="88" t="s">
        <v>124</v>
      </c>
      <c r="C65" s="88">
        <v>1</v>
      </c>
      <c r="D65" s="89" t="s">
        <v>10</v>
      </c>
      <c r="E65" s="104">
        <v>27777.16</v>
      </c>
      <c r="F65" s="105">
        <f>+C65*E65</f>
        <v>27777.16</v>
      </c>
      <c r="G65" s="13">
        <v>8333.148</v>
      </c>
      <c r="H65" s="91">
        <f>G65*C65</f>
        <v>8333.148</v>
      </c>
      <c r="I65" s="81">
        <f>H65+F65</f>
        <v>36110.308</v>
      </c>
      <c r="J65" s="14"/>
    </row>
    <row r="66" spans="1:10" ht="21">
      <c r="A66" s="84"/>
      <c r="B66" s="4" t="s">
        <v>129</v>
      </c>
      <c r="C66" s="84"/>
      <c r="D66" s="84"/>
      <c r="E66" s="84"/>
      <c r="F66" s="84"/>
      <c r="G66" s="84"/>
      <c r="H66" s="84"/>
      <c r="I66" s="85">
        <f>SUM(I64:I65)</f>
        <v>119736.916</v>
      </c>
      <c r="J66" s="84"/>
    </row>
    <row r="67" spans="1:10" ht="21">
      <c r="A67" s="83"/>
      <c r="B67" s="103"/>
      <c r="C67" s="88"/>
      <c r="D67" s="89"/>
      <c r="E67" s="104"/>
      <c r="F67" s="105"/>
      <c r="G67" s="13"/>
      <c r="H67" s="91"/>
      <c r="I67" s="81"/>
      <c r="J67" s="14"/>
    </row>
    <row r="68" spans="1:10" ht="21">
      <c r="A68" s="173">
        <v>6</v>
      </c>
      <c r="B68" s="174" t="s">
        <v>125</v>
      </c>
      <c r="C68" s="88"/>
      <c r="D68" s="89"/>
      <c r="E68" s="104"/>
      <c r="F68" s="105"/>
      <c r="G68" s="13"/>
      <c r="H68" s="91"/>
      <c r="I68" s="81"/>
      <c r="J68" s="14"/>
    </row>
    <row r="69" spans="1:10" ht="21">
      <c r="A69" s="83">
        <v>6.1</v>
      </c>
      <c r="B69" s="103" t="s">
        <v>126</v>
      </c>
      <c r="C69" s="88">
        <v>2.16</v>
      </c>
      <c r="D69" s="89" t="s">
        <v>16</v>
      </c>
      <c r="E69" s="104">
        <v>830</v>
      </c>
      <c r="F69" s="105">
        <f>+C69*E69</f>
        <v>1792.8000000000002</v>
      </c>
      <c r="G69" s="13">
        <v>170</v>
      </c>
      <c r="H69" s="91">
        <f>G69*C69</f>
        <v>367.20000000000005</v>
      </c>
      <c r="I69" s="81">
        <f>H69+F69</f>
        <v>2160</v>
      </c>
      <c r="J69" s="14"/>
    </row>
    <row r="70" spans="1:10" ht="21">
      <c r="A70" s="96">
        <v>6.2</v>
      </c>
      <c r="B70" s="175" t="s">
        <v>127</v>
      </c>
      <c r="C70" s="81">
        <v>3</v>
      </c>
      <c r="D70" s="80" t="s">
        <v>10</v>
      </c>
      <c r="E70" s="176">
        <v>1350</v>
      </c>
      <c r="F70" s="105">
        <f>+C70*E70</f>
        <v>4050</v>
      </c>
      <c r="G70" s="13">
        <v>450</v>
      </c>
      <c r="H70" s="91">
        <f>G70*C70</f>
        <v>1350</v>
      </c>
      <c r="I70" s="81">
        <f>H70+F70</f>
        <v>5400</v>
      </c>
      <c r="J70" s="177"/>
    </row>
    <row r="71" spans="1:10" ht="21.75" thickBot="1">
      <c r="A71" s="271">
        <v>6.3</v>
      </c>
      <c r="B71" s="272" t="s">
        <v>128</v>
      </c>
      <c r="C71" s="273">
        <v>2</v>
      </c>
      <c r="D71" s="274" t="s">
        <v>10</v>
      </c>
      <c r="E71" s="275">
        <v>368</v>
      </c>
      <c r="F71" s="276">
        <f>+C71*E71</f>
        <v>736</v>
      </c>
      <c r="G71" s="277">
        <v>25</v>
      </c>
      <c r="H71" s="278">
        <f>G71*C71</f>
        <v>50</v>
      </c>
      <c r="I71" s="273">
        <f>H71+F71</f>
        <v>786</v>
      </c>
      <c r="J71" s="279"/>
    </row>
    <row r="72" spans="1:10" ht="27" thickTop="1">
      <c r="A72" s="1" t="s">
        <v>0</v>
      </c>
      <c r="B72" s="432" t="s">
        <v>11</v>
      </c>
      <c r="C72" s="432"/>
      <c r="D72" s="432"/>
      <c r="E72" s="432"/>
      <c r="F72" s="432"/>
      <c r="G72" s="432"/>
      <c r="H72" s="432"/>
      <c r="I72" s="432"/>
      <c r="J72" s="1"/>
    </row>
    <row r="73" spans="1:9" ht="21.75" customHeight="1">
      <c r="A73" s="433" t="s">
        <v>174</v>
      </c>
      <c r="B73" s="433"/>
      <c r="C73" s="433"/>
      <c r="D73" s="433"/>
      <c r="E73" s="433"/>
      <c r="F73" s="433"/>
      <c r="G73" s="433"/>
      <c r="H73" s="433"/>
      <c r="I73" s="433"/>
    </row>
    <row r="74" spans="1:9" ht="21.75" customHeight="1">
      <c r="A74" s="433" t="s">
        <v>169</v>
      </c>
      <c r="B74" s="433"/>
      <c r="C74" s="433"/>
      <c r="D74" s="433"/>
      <c r="E74" s="433"/>
      <c r="F74" s="433"/>
      <c r="G74" s="433"/>
      <c r="H74" s="433"/>
      <c r="I74" s="433"/>
    </row>
    <row r="75" spans="1:9" ht="21.75" customHeight="1">
      <c r="A75" s="433" t="s">
        <v>85</v>
      </c>
      <c r="B75" s="433"/>
      <c r="C75" s="433"/>
      <c r="D75" s="433"/>
      <c r="E75" s="433"/>
      <c r="F75" s="433"/>
      <c r="G75" s="433"/>
      <c r="H75" s="433"/>
      <c r="I75" s="433"/>
    </row>
    <row r="76" spans="1:10" ht="21.75" customHeight="1">
      <c r="A76" s="429" t="s">
        <v>84</v>
      </c>
      <c r="B76" s="429"/>
      <c r="C76" s="429"/>
      <c r="D76" s="429"/>
      <c r="E76" s="429"/>
      <c r="F76" s="429"/>
      <c r="G76" s="429"/>
      <c r="H76" s="429"/>
      <c r="I76" s="429"/>
      <c r="J76" s="3" t="s">
        <v>153</v>
      </c>
    </row>
    <row r="77" spans="1:10" ht="21">
      <c r="A77" s="427" t="s">
        <v>1</v>
      </c>
      <c r="B77" s="427" t="s">
        <v>2</v>
      </c>
      <c r="C77" s="427" t="s">
        <v>7</v>
      </c>
      <c r="D77" s="427" t="s">
        <v>3</v>
      </c>
      <c r="E77" s="430" t="s">
        <v>8</v>
      </c>
      <c r="F77" s="431"/>
      <c r="G77" s="430" t="s">
        <v>9</v>
      </c>
      <c r="H77" s="431"/>
      <c r="I77" s="427" t="s">
        <v>4</v>
      </c>
      <c r="J77" s="427" t="s">
        <v>12</v>
      </c>
    </row>
    <row r="78" spans="1:10" ht="21">
      <c r="A78" s="428"/>
      <c r="B78" s="428"/>
      <c r="C78" s="428"/>
      <c r="D78" s="428"/>
      <c r="E78" s="139" t="s">
        <v>6</v>
      </c>
      <c r="F78" s="139" t="s">
        <v>5</v>
      </c>
      <c r="G78" s="139" t="s">
        <v>6</v>
      </c>
      <c r="H78" s="139" t="s">
        <v>5</v>
      </c>
      <c r="I78" s="428"/>
      <c r="J78" s="428"/>
    </row>
    <row r="79" spans="1:10" ht="21">
      <c r="A79" s="83">
        <v>6.4</v>
      </c>
      <c r="B79" s="103" t="s">
        <v>130</v>
      </c>
      <c r="C79" s="88"/>
      <c r="D79" s="89"/>
      <c r="E79" s="104"/>
      <c r="F79" s="105"/>
      <c r="G79" s="13"/>
      <c r="H79" s="91"/>
      <c r="I79" s="81"/>
      <c r="J79" s="14"/>
    </row>
    <row r="80" spans="1:10" ht="21">
      <c r="A80" s="96"/>
      <c r="B80" s="98" t="s">
        <v>131</v>
      </c>
      <c r="C80" s="88">
        <v>16</v>
      </c>
      <c r="D80" s="89" t="s">
        <v>132</v>
      </c>
      <c r="E80" s="104">
        <v>38.25</v>
      </c>
      <c r="F80" s="105">
        <f aca="true" t="shared" si="3" ref="F80:F87">+C80*E80</f>
        <v>612</v>
      </c>
      <c r="G80" s="13">
        <v>30</v>
      </c>
      <c r="H80" s="91">
        <f aca="true" t="shared" si="4" ref="H80:H87">G80*C80</f>
        <v>480</v>
      </c>
      <c r="I80" s="81">
        <f aca="true" t="shared" si="5" ref="I80:I87">H80+F80</f>
        <v>1092</v>
      </c>
      <c r="J80" s="14"/>
    </row>
    <row r="81" spans="1:10" ht="21">
      <c r="A81" s="83"/>
      <c r="B81" s="103" t="s">
        <v>133</v>
      </c>
      <c r="C81" s="88"/>
      <c r="D81" s="89"/>
      <c r="E81" s="104"/>
      <c r="F81" s="105"/>
      <c r="G81" s="13"/>
      <c r="H81" s="91"/>
      <c r="I81" s="81"/>
      <c r="J81" s="14"/>
    </row>
    <row r="82" spans="1:12" ht="21">
      <c r="A82" s="83"/>
      <c r="B82" s="103" t="s">
        <v>134</v>
      </c>
      <c r="C82" s="88">
        <v>2</v>
      </c>
      <c r="D82" s="89" t="s">
        <v>28</v>
      </c>
      <c r="E82" s="104">
        <v>21.85</v>
      </c>
      <c r="F82" s="105">
        <f t="shared" si="3"/>
        <v>43.7</v>
      </c>
      <c r="G82" s="13">
        <v>0</v>
      </c>
      <c r="H82" s="91">
        <f t="shared" si="4"/>
        <v>0</v>
      </c>
      <c r="I82" s="81">
        <f t="shared" si="5"/>
        <v>43.7</v>
      </c>
      <c r="J82" s="14"/>
      <c r="L82" s="156"/>
    </row>
    <row r="83" spans="1:10" ht="21">
      <c r="A83" s="83"/>
      <c r="B83" s="88" t="s">
        <v>135</v>
      </c>
      <c r="C83" s="106"/>
      <c r="D83" s="89"/>
      <c r="E83" s="104"/>
      <c r="F83" s="105">
        <f t="shared" si="3"/>
        <v>0</v>
      </c>
      <c r="G83" s="13"/>
      <c r="H83" s="91">
        <f t="shared" si="4"/>
        <v>0</v>
      </c>
      <c r="I83" s="81">
        <f t="shared" si="5"/>
        <v>0</v>
      </c>
      <c r="J83" s="14"/>
    </row>
    <row r="84" spans="1:10" ht="21">
      <c r="A84" s="83"/>
      <c r="B84" s="88" t="s">
        <v>134</v>
      </c>
      <c r="C84" s="106">
        <v>5</v>
      </c>
      <c r="D84" s="89" t="s">
        <v>28</v>
      </c>
      <c r="E84" s="104">
        <v>15.56</v>
      </c>
      <c r="F84" s="105">
        <f t="shared" si="3"/>
        <v>77.8</v>
      </c>
      <c r="G84" s="13">
        <v>0</v>
      </c>
      <c r="H84" s="91">
        <f t="shared" si="4"/>
        <v>0</v>
      </c>
      <c r="I84" s="81">
        <f t="shared" si="5"/>
        <v>77.8</v>
      </c>
      <c r="J84" s="14"/>
    </row>
    <row r="85" spans="1:10" ht="21">
      <c r="A85" s="83">
        <v>6.5</v>
      </c>
      <c r="B85" s="88" t="s">
        <v>136</v>
      </c>
      <c r="C85" s="106"/>
      <c r="D85" s="89"/>
      <c r="E85" s="104"/>
      <c r="F85" s="105"/>
      <c r="G85" s="13"/>
      <c r="H85" s="91"/>
      <c r="I85" s="81"/>
      <c r="J85" s="14"/>
    </row>
    <row r="86" spans="1:10" ht="21">
      <c r="A86" s="83"/>
      <c r="B86" s="88" t="s">
        <v>137</v>
      </c>
      <c r="C86" s="89">
        <v>2</v>
      </c>
      <c r="D86" s="89" t="s">
        <v>138</v>
      </c>
      <c r="E86" s="104">
        <v>135</v>
      </c>
      <c r="F86" s="105">
        <f t="shared" si="3"/>
        <v>270</v>
      </c>
      <c r="G86" s="13">
        <v>40.5</v>
      </c>
      <c r="H86" s="91">
        <f t="shared" si="4"/>
        <v>81</v>
      </c>
      <c r="I86" s="81">
        <f t="shared" si="5"/>
        <v>351</v>
      </c>
      <c r="J86" s="14"/>
    </row>
    <row r="87" spans="1:10" ht="21">
      <c r="A87" s="83"/>
      <c r="B87" s="88" t="s">
        <v>139</v>
      </c>
      <c r="C87" s="89">
        <v>12</v>
      </c>
      <c r="D87" s="89" t="s">
        <v>132</v>
      </c>
      <c r="E87" s="104">
        <v>144</v>
      </c>
      <c r="F87" s="105">
        <f t="shared" si="3"/>
        <v>1728</v>
      </c>
      <c r="G87" s="13">
        <v>100</v>
      </c>
      <c r="H87" s="91">
        <f t="shared" si="4"/>
        <v>1200</v>
      </c>
      <c r="I87" s="81">
        <f t="shared" si="5"/>
        <v>2928</v>
      </c>
      <c r="J87" s="14"/>
    </row>
    <row r="88" spans="1:10" ht="21">
      <c r="A88" s="84"/>
      <c r="B88" s="4" t="s">
        <v>140</v>
      </c>
      <c r="C88" s="84"/>
      <c r="D88" s="84"/>
      <c r="E88" s="84"/>
      <c r="F88" s="84"/>
      <c r="G88" s="84"/>
      <c r="H88" s="84"/>
      <c r="I88" s="85">
        <f>SUM(I69:I87)</f>
        <v>12838.5</v>
      </c>
      <c r="J88" s="84"/>
    </row>
    <row r="89" spans="1:10" ht="21">
      <c r="A89" s="100">
        <v>7</v>
      </c>
      <c r="B89" s="101" t="s">
        <v>141</v>
      </c>
      <c r="C89" s="92"/>
      <c r="D89" s="102"/>
      <c r="E89" s="92"/>
      <c r="F89" s="92"/>
      <c r="G89" s="92"/>
      <c r="H89" s="92"/>
      <c r="I89" s="92"/>
      <c r="J89" s="93"/>
    </row>
    <row r="90" spans="1:10" ht="21">
      <c r="A90" s="178"/>
      <c r="B90" s="95" t="s">
        <v>142</v>
      </c>
      <c r="C90" s="95">
        <v>1</v>
      </c>
      <c r="D90" s="179" t="s">
        <v>10</v>
      </c>
      <c r="E90" s="180">
        <v>6400</v>
      </c>
      <c r="F90" s="105">
        <f>+C90*E90</f>
        <v>6400</v>
      </c>
      <c r="G90" s="180">
        <v>1000</v>
      </c>
      <c r="H90" s="91">
        <f>G90*C90</f>
        <v>1000</v>
      </c>
      <c r="I90" s="81">
        <f>H90+F90</f>
        <v>7400</v>
      </c>
      <c r="J90" s="143"/>
    </row>
    <row r="91" spans="1:10" ht="21">
      <c r="A91" s="178"/>
      <c r="B91" s="95" t="s">
        <v>143</v>
      </c>
      <c r="C91" s="95">
        <v>19</v>
      </c>
      <c r="D91" s="179" t="s">
        <v>15</v>
      </c>
      <c r="E91" s="180">
        <v>600</v>
      </c>
      <c r="F91" s="105">
        <f>+C91*E91</f>
        <v>11400</v>
      </c>
      <c r="G91" s="180">
        <v>150</v>
      </c>
      <c r="H91" s="91">
        <f>G91*C91</f>
        <v>2850</v>
      </c>
      <c r="I91" s="81">
        <f>H91+F91</f>
        <v>14250</v>
      </c>
      <c r="J91" s="143"/>
    </row>
    <row r="92" spans="1:10" ht="21">
      <c r="A92" s="178"/>
      <c r="B92" s="95" t="s">
        <v>144</v>
      </c>
      <c r="C92" s="95">
        <v>3</v>
      </c>
      <c r="D92" s="179" t="s">
        <v>10</v>
      </c>
      <c r="E92" s="180">
        <v>1282</v>
      </c>
      <c r="F92" s="105">
        <f>+C92*E92</f>
        <v>3846</v>
      </c>
      <c r="G92" s="180">
        <v>200</v>
      </c>
      <c r="H92" s="91">
        <f>G92*C92</f>
        <v>600</v>
      </c>
      <c r="I92" s="81">
        <f>H92+F92</f>
        <v>4446</v>
      </c>
      <c r="J92" s="143"/>
    </row>
    <row r="93" spans="1:10" ht="21">
      <c r="A93" s="178"/>
      <c r="B93" s="95" t="s">
        <v>145</v>
      </c>
      <c r="C93" s="95">
        <v>45</v>
      </c>
      <c r="D93" s="179" t="s">
        <v>132</v>
      </c>
      <c r="E93" s="180">
        <v>85.2</v>
      </c>
      <c r="F93" s="105">
        <f>+C93*E93</f>
        <v>3834</v>
      </c>
      <c r="G93" s="180">
        <v>25</v>
      </c>
      <c r="H93" s="91">
        <f>G93*C93</f>
        <v>1125</v>
      </c>
      <c r="I93" s="81">
        <f>H93+F93</f>
        <v>4959</v>
      </c>
      <c r="J93" s="143"/>
    </row>
    <row r="94" spans="1:10" ht="21">
      <c r="A94" s="178"/>
      <c r="B94" s="95" t="s">
        <v>146</v>
      </c>
      <c r="C94" s="95">
        <v>11</v>
      </c>
      <c r="D94" s="179" t="s">
        <v>132</v>
      </c>
      <c r="E94" s="180">
        <v>35</v>
      </c>
      <c r="F94" s="105">
        <f>+C94*E94</f>
        <v>385</v>
      </c>
      <c r="G94" s="180">
        <v>16</v>
      </c>
      <c r="H94" s="91">
        <f>G94*C94</f>
        <v>176</v>
      </c>
      <c r="I94" s="81">
        <f>H94+F94</f>
        <v>561</v>
      </c>
      <c r="J94" s="143"/>
    </row>
    <row r="95" spans="1:10" ht="21">
      <c r="A95" s="84"/>
      <c r="B95" s="4" t="s">
        <v>147</v>
      </c>
      <c r="C95" s="84"/>
      <c r="D95" s="84"/>
      <c r="E95" s="84"/>
      <c r="F95" s="84"/>
      <c r="G95" s="84"/>
      <c r="H95" s="84"/>
      <c r="I95" s="85">
        <f>SUM(I90:I94)</f>
        <v>31616</v>
      </c>
      <c r="J95" s="84"/>
    </row>
    <row r="96" spans="1:10" ht="21">
      <c r="A96" s="84"/>
      <c r="B96" s="4" t="s">
        <v>29</v>
      </c>
      <c r="C96" s="84"/>
      <c r="D96" s="84"/>
      <c r="E96" s="84"/>
      <c r="F96" s="84"/>
      <c r="G96" s="84"/>
      <c r="H96" s="84"/>
      <c r="I96" s="85">
        <f>I95+I88+I66+I61+I47+I38+I34</f>
        <v>1369475.9579999999</v>
      </c>
      <c r="J96" s="84"/>
    </row>
  </sheetData>
  <sheetProtection/>
  <mergeCells count="52">
    <mergeCell ref="I29:I30"/>
    <mergeCell ref="A29:A30"/>
    <mergeCell ref="B48:I48"/>
    <mergeCell ref="A49:I49"/>
    <mergeCell ref="A50:I50"/>
    <mergeCell ref="A51:I51"/>
    <mergeCell ref="E29:F29"/>
    <mergeCell ref="J29:J30"/>
    <mergeCell ref="B24:I24"/>
    <mergeCell ref="A25:I25"/>
    <mergeCell ref="A26:I26"/>
    <mergeCell ref="A27:I27"/>
    <mergeCell ref="A28:I28"/>
    <mergeCell ref="B29:B30"/>
    <mergeCell ref="C29:C30"/>
    <mergeCell ref="D29:D30"/>
    <mergeCell ref="G29:H29"/>
    <mergeCell ref="A6:A7"/>
    <mergeCell ref="B6:B7"/>
    <mergeCell ref="C6:C7"/>
    <mergeCell ref="D6:D7"/>
    <mergeCell ref="E6:F6"/>
    <mergeCell ref="G6:H6"/>
    <mergeCell ref="G77:H77"/>
    <mergeCell ref="I77:I78"/>
    <mergeCell ref="J77:J78"/>
    <mergeCell ref="B1:I1"/>
    <mergeCell ref="A2:I2"/>
    <mergeCell ref="A3:I3"/>
    <mergeCell ref="A4:I4"/>
    <mergeCell ref="A5:I5"/>
    <mergeCell ref="I6:I7"/>
    <mergeCell ref="J6:J7"/>
    <mergeCell ref="B72:I72"/>
    <mergeCell ref="A73:I73"/>
    <mergeCell ref="A74:I74"/>
    <mergeCell ref="A75:I75"/>
    <mergeCell ref="A76:I76"/>
    <mergeCell ref="A77:A78"/>
    <mergeCell ref="B77:B78"/>
    <mergeCell ref="C77:C78"/>
    <mergeCell ref="D77:D78"/>
    <mergeCell ref="E77:F77"/>
    <mergeCell ref="J53:J54"/>
    <mergeCell ref="A52:I52"/>
    <mergeCell ref="A53:A54"/>
    <mergeCell ref="B53:B54"/>
    <mergeCell ref="C53:C54"/>
    <mergeCell ref="D53:D54"/>
    <mergeCell ref="E53:F53"/>
    <mergeCell ref="G53:H53"/>
    <mergeCell ref="I53:I54"/>
  </mergeCells>
  <printOptions/>
  <pageMargins left="0.25" right="0.25" top="0.75" bottom="0.75" header="0.3" footer="0.3"/>
  <pageSetup horizontalDpi="600" verticalDpi="600" orientation="landscape" paperSize="9" r:id="rId2"/>
  <rowBreaks count="1" manualBreakCount="1">
    <brk id="2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6"/>
  <sheetViews>
    <sheetView zoomScaleSheetLayoutView="70" zoomScalePageLayoutView="0" workbookViewId="0" topLeftCell="A1">
      <selection activeCell="L17" sqref="L17"/>
    </sheetView>
  </sheetViews>
  <sheetFormatPr defaultColWidth="9.140625" defaultRowHeight="21.75"/>
  <cols>
    <col min="1" max="1" width="5.57421875" style="27" customWidth="1"/>
    <col min="2" max="2" width="48.421875" style="27" customWidth="1"/>
    <col min="3" max="3" width="10.421875" style="27" customWidth="1"/>
    <col min="4" max="4" width="6.421875" style="27" customWidth="1"/>
    <col min="5" max="5" width="11.140625" style="27" customWidth="1"/>
    <col min="6" max="6" width="12.57421875" style="27" customWidth="1"/>
    <col min="7" max="7" width="11.140625" style="27" customWidth="1"/>
    <col min="8" max="8" width="12.57421875" style="27" customWidth="1"/>
    <col min="9" max="9" width="14.8515625" style="27" customWidth="1"/>
    <col min="10" max="10" width="17.57421875" style="27" customWidth="1"/>
    <col min="11" max="11" width="9.140625" style="27" customWidth="1"/>
    <col min="12" max="12" width="15.7109375" style="27" customWidth="1"/>
    <col min="13" max="16384" width="9.140625" style="27" customWidth="1"/>
  </cols>
  <sheetData>
    <row r="1" spans="1:10" s="2" customFormat="1" ht="26.25">
      <c r="A1" s="1" t="s">
        <v>0</v>
      </c>
      <c r="B1" s="432" t="s">
        <v>11</v>
      </c>
      <c r="C1" s="432"/>
      <c r="D1" s="432"/>
      <c r="E1" s="432"/>
      <c r="F1" s="432"/>
      <c r="G1" s="432"/>
      <c r="H1" s="432"/>
      <c r="I1" s="432"/>
      <c r="J1" s="1"/>
    </row>
    <row r="2" spans="1:9" s="2" customFormat="1" ht="21.75" customHeight="1">
      <c r="A2" s="433" t="s">
        <v>173</v>
      </c>
      <c r="B2" s="433"/>
      <c r="C2" s="433"/>
      <c r="D2" s="433"/>
      <c r="E2" s="433"/>
      <c r="F2" s="433"/>
      <c r="G2" s="433"/>
      <c r="H2" s="433"/>
      <c r="I2" s="433"/>
    </row>
    <row r="3" spans="1:9" s="2" customFormat="1" ht="21.75" customHeight="1">
      <c r="A3" s="433" t="s">
        <v>168</v>
      </c>
      <c r="B3" s="433"/>
      <c r="C3" s="433"/>
      <c r="D3" s="433"/>
      <c r="E3" s="433"/>
      <c r="F3" s="433"/>
      <c r="G3" s="433"/>
      <c r="H3" s="433"/>
      <c r="I3" s="433"/>
    </row>
    <row r="4" spans="1:9" s="2" customFormat="1" ht="21.75" customHeight="1">
      <c r="A4" s="433" t="s">
        <v>85</v>
      </c>
      <c r="B4" s="433"/>
      <c r="C4" s="433"/>
      <c r="D4" s="433"/>
      <c r="E4" s="433"/>
      <c r="F4" s="433"/>
      <c r="G4" s="433"/>
      <c r="H4" s="433"/>
      <c r="I4" s="433"/>
    </row>
    <row r="5" spans="1:10" s="2" customFormat="1" ht="21.75" customHeight="1">
      <c r="A5" s="429" t="s">
        <v>84</v>
      </c>
      <c r="B5" s="429"/>
      <c r="C5" s="429"/>
      <c r="D5" s="429"/>
      <c r="E5" s="429"/>
      <c r="F5" s="429"/>
      <c r="G5" s="429"/>
      <c r="H5" s="429"/>
      <c r="I5" s="429"/>
      <c r="J5" s="3" t="s">
        <v>157</v>
      </c>
    </row>
    <row r="6" spans="1:10" ht="21">
      <c r="A6" s="434" t="s">
        <v>1</v>
      </c>
      <c r="B6" s="434" t="s">
        <v>2</v>
      </c>
      <c r="C6" s="434" t="s">
        <v>7</v>
      </c>
      <c r="D6" s="434" t="s">
        <v>3</v>
      </c>
      <c r="E6" s="436" t="s">
        <v>8</v>
      </c>
      <c r="F6" s="437"/>
      <c r="G6" s="436" t="s">
        <v>9</v>
      </c>
      <c r="H6" s="437"/>
      <c r="I6" s="434" t="s">
        <v>4</v>
      </c>
      <c r="J6" s="434" t="s">
        <v>12</v>
      </c>
    </row>
    <row r="7" spans="1:10" ht="21">
      <c r="A7" s="435"/>
      <c r="B7" s="435"/>
      <c r="C7" s="435"/>
      <c r="D7" s="435"/>
      <c r="E7" s="28" t="s">
        <v>6</v>
      </c>
      <c r="F7" s="28" t="s">
        <v>5</v>
      </c>
      <c r="G7" s="28" t="s">
        <v>6</v>
      </c>
      <c r="H7" s="28" t="s">
        <v>5</v>
      </c>
      <c r="I7" s="435"/>
      <c r="J7" s="435"/>
    </row>
    <row r="8" spans="1:10" ht="21">
      <c r="A8" s="181">
        <v>8</v>
      </c>
      <c r="B8" s="29" t="s">
        <v>17</v>
      </c>
      <c r="C8" s="30"/>
      <c r="D8" s="31"/>
      <c r="E8" s="32"/>
      <c r="F8" s="32"/>
      <c r="G8" s="32"/>
      <c r="H8" s="33"/>
      <c r="I8" s="34"/>
      <c r="J8" s="35"/>
    </row>
    <row r="9" spans="1:10" ht="19.5" customHeight="1">
      <c r="A9" s="36">
        <v>8.1</v>
      </c>
      <c r="B9" s="37" t="s">
        <v>148</v>
      </c>
      <c r="C9" s="38">
        <v>2</v>
      </c>
      <c r="D9" s="39" t="s">
        <v>10</v>
      </c>
      <c r="E9" s="40">
        <v>40200</v>
      </c>
      <c r="F9" s="40">
        <f>+C9*E9</f>
        <v>80400</v>
      </c>
      <c r="G9" s="41">
        <v>0</v>
      </c>
      <c r="H9" s="40">
        <f>+C9*G9</f>
        <v>0</v>
      </c>
      <c r="I9" s="40">
        <f>+F9+H9</f>
        <v>80400</v>
      </c>
      <c r="J9" s="42" t="s">
        <v>151</v>
      </c>
    </row>
    <row r="10" spans="1:10" ht="20.25" customHeight="1">
      <c r="A10" s="36">
        <v>8.2</v>
      </c>
      <c r="B10" s="37" t="s">
        <v>149</v>
      </c>
      <c r="C10" s="38">
        <v>38</v>
      </c>
      <c r="D10" s="39" t="s">
        <v>150</v>
      </c>
      <c r="E10" s="40">
        <v>320</v>
      </c>
      <c r="F10" s="40">
        <f>+C10*E10</f>
        <v>12160</v>
      </c>
      <c r="G10" s="41">
        <v>0</v>
      </c>
      <c r="H10" s="40">
        <f>+C10*G10</f>
        <v>0</v>
      </c>
      <c r="I10" s="40">
        <f>+F10+H10</f>
        <v>12160</v>
      </c>
      <c r="J10" s="42" t="s">
        <v>152</v>
      </c>
    </row>
    <row r="11" spans="1:10" s="49" customFormat="1" ht="19.5" customHeight="1">
      <c r="A11" s="43"/>
      <c r="B11" s="37"/>
      <c r="C11" s="44"/>
      <c r="D11" s="45"/>
      <c r="E11" s="46"/>
      <c r="F11" s="46"/>
      <c r="G11" s="47"/>
      <c r="H11" s="46"/>
      <c r="I11" s="46"/>
      <c r="J11" s="48"/>
    </row>
    <row r="12" spans="1:10" s="49" customFormat="1" ht="19.5" customHeight="1">
      <c r="A12" s="43"/>
      <c r="B12" s="37"/>
      <c r="C12" s="44"/>
      <c r="D12" s="45"/>
      <c r="E12" s="46"/>
      <c r="F12" s="46"/>
      <c r="G12" s="47"/>
      <c r="H12" s="46"/>
      <c r="I12" s="46"/>
      <c r="J12" s="48"/>
    </row>
    <row r="13" spans="1:10" s="49" customFormat="1" ht="18.75" customHeight="1">
      <c r="A13" s="43"/>
      <c r="B13" s="37"/>
      <c r="C13" s="44"/>
      <c r="D13" s="45"/>
      <c r="E13" s="46"/>
      <c r="F13" s="46"/>
      <c r="G13" s="47"/>
      <c r="H13" s="46"/>
      <c r="I13" s="46"/>
      <c r="J13" s="48"/>
    </row>
    <row r="14" spans="1:10" s="49" customFormat="1" ht="18.75" customHeight="1">
      <c r="A14" s="43"/>
      <c r="B14" s="37"/>
      <c r="C14" s="44"/>
      <c r="D14" s="45"/>
      <c r="E14" s="46"/>
      <c r="F14" s="46"/>
      <c r="G14" s="47"/>
      <c r="H14" s="46"/>
      <c r="I14" s="46"/>
      <c r="J14" s="48"/>
    </row>
    <row r="15" spans="1:10" s="49" customFormat="1" ht="18.75" customHeight="1">
      <c r="A15" s="43"/>
      <c r="B15" s="37"/>
      <c r="C15" s="44"/>
      <c r="D15" s="45"/>
      <c r="E15" s="46"/>
      <c r="F15" s="46"/>
      <c r="G15" s="47"/>
      <c r="H15" s="46"/>
      <c r="I15" s="46"/>
      <c r="J15" s="48"/>
    </row>
    <row r="16" spans="1:10" s="49" customFormat="1" ht="18.75" customHeight="1">
      <c r="A16" s="43"/>
      <c r="B16" s="37"/>
      <c r="C16" s="44"/>
      <c r="D16" s="45"/>
      <c r="E16" s="46"/>
      <c r="F16" s="46"/>
      <c r="G16" s="47"/>
      <c r="H16" s="46"/>
      <c r="I16" s="46"/>
      <c r="J16" s="48"/>
    </row>
    <row r="17" spans="1:10" ht="21">
      <c r="A17" s="50"/>
      <c r="B17" s="51" t="s">
        <v>25</v>
      </c>
      <c r="C17" s="52"/>
      <c r="D17" s="53"/>
      <c r="E17" s="54"/>
      <c r="F17" s="54"/>
      <c r="G17" s="55"/>
      <c r="H17" s="54"/>
      <c r="I17" s="56">
        <f>SUM(I9:I16)</f>
        <v>92560</v>
      </c>
      <c r="J17" s="50"/>
    </row>
    <row r="18" spans="1:10" ht="21">
      <c r="A18" s="57"/>
      <c r="B18" s="58"/>
      <c r="C18" s="59"/>
      <c r="D18" s="60"/>
      <c r="E18" s="61"/>
      <c r="F18" s="61"/>
      <c r="G18" s="62"/>
      <c r="H18" s="61"/>
      <c r="I18" s="61"/>
      <c r="J18" s="57"/>
    </row>
    <row r="19" spans="1:10" ht="21">
      <c r="A19" s="63"/>
      <c r="B19" s="64"/>
      <c r="C19" s="65"/>
      <c r="D19" s="66"/>
      <c r="E19" s="67"/>
      <c r="F19" s="67"/>
      <c r="G19" s="68"/>
      <c r="H19" s="67"/>
      <c r="I19" s="67"/>
      <c r="J19" s="69"/>
    </row>
    <row r="20" spans="1:10" ht="21">
      <c r="A20" s="69"/>
      <c r="B20" s="64"/>
      <c r="C20" s="65"/>
      <c r="D20" s="66"/>
      <c r="E20" s="67"/>
      <c r="F20" s="67"/>
      <c r="G20" s="68"/>
      <c r="H20" s="67"/>
      <c r="I20" s="67"/>
      <c r="J20" s="69"/>
    </row>
    <row r="21" spans="1:10" ht="21">
      <c r="A21" s="69"/>
      <c r="B21" s="64"/>
      <c r="C21" s="65"/>
      <c r="D21" s="66"/>
      <c r="E21" s="67"/>
      <c r="F21" s="67"/>
      <c r="G21" s="68"/>
      <c r="H21" s="67"/>
      <c r="I21" s="67"/>
      <c r="J21" s="69"/>
    </row>
    <row r="22" spans="1:10" ht="21">
      <c r="A22" s="69"/>
      <c r="B22" s="64"/>
      <c r="C22" s="65"/>
      <c r="D22" s="66"/>
      <c r="E22" s="67"/>
      <c r="F22" s="67"/>
      <c r="G22" s="68"/>
      <c r="H22" s="67"/>
      <c r="I22" s="67"/>
      <c r="J22" s="69"/>
    </row>
    <row r="23" spans="1:10" ht="21">
      <c r="A23" s="69"/>
      <c r="B23" s="64"/>
      <c r="C23" s="65"/>
      <c r="D23" s="66"/>
      <c r="E23" s="67"/>
      <c r="F23" s="67"/>
      <c r="G23" s="68"/>
      <c r="H23" s="67"/>
      <c r="I23" s="67"/>
      <c r="J23" s="69"/>
    </row>
    <row r="24" spans="1:10" ht="21">
      <c r="A24" s="70"/>
      <c r="B24" s="64"/>
      <c r="C24" s="71"/>
      <c r="D24" s="66"/>
      <c r="E24" s="67"/>
      <c r="F24" s="67"/>
      <c r="G24" s="72"/>
      <c r="H24" s="72"/>
      <c r="I24" s="67"/>
      <c r="J24" s="73"/>
    </row>
    <row r="25" spans="1:10" ht="21">
      <c r="A25" s="74"/>
      <c r="B25" s="64"/>
      <c r="C25" s="75"/>
      <c r="D25" s="66"/>
      <c r="E25" s="67"/>
      <c r="F25" s="67"/>
      <c r="G25" s="76"/>
      <c r="H25" s="72"/>
      <c r="I25" s="76"/>
      <c r="J25" s="73"/>
    </row>
    <row r="26" spans="1:10" ht="21">
      <c r="A26" s="77"/>
      <c r="B26" s="78"/>
      <c r="C26" s="71"/>
      <c r="D26" s="66"/>
      <c r="E26" s="76"/>
      <c r="F26" s="76"/>
      <c r="G26" s="76"/>
      <c r="H26" s="72"/>
      <c r="I26" s="76"/>
      <c r="J26" s="73"/>
    </row>
    <row r="27" spans="1:10" ht="21">
      <c r="A27" s="74"/>
      <c r="B27" s="64"/>
      <c r="C27" s="71"/>
      <c r="D27" s="66"/>
      <c r="E27" s="76"/>
      <c r="F27" s="76"/>
      <c r="G27" s="76"/>
      <c r="H27" s="72"/>
      <c r="I27" s="76"/>
      <c r="J27" s="73"/>
    </row>
    <row r="29" ht="26.25" customHeight="1"/>
    <row r="30" ht="21.75" customHeight="1"/>
    <row r="31" ht="21.75" customHeight="1"/>
    <row r="32" ht="21.75" customHeight="1"/>
    <row r="33" ht="21.75" customHeight="1"/>
    <row r="51" ht="21.75" customHeight="1"/>
    <row r="52" ht="21.75" customHeight="1"/>
    <row r="53" ht="21.75" customHeight="1"/>
    <row r="54" ht="21.75" customHeight="1"/>
    <row r="56" ht="21.75" customHeight="1"/>
    <row r="57" ht="21.75" customHeight="1"/>
    <row r="58" ht="21.75" customHeight="1"/>
    <row r="59" ht="21.75" customHeight="1"/>
    <row r="81" ht="26.25" customHeight="1"/>
    <row r="82" ht="21.75" customHeight="1"/>
    <row r="83" ht="21.75" customHeight="1"/>
    <row r="84" ht="21.75" customHeight="1"/>
    <row r="85" ht="21.75" customHeight="1"/>
    <row r="103" ht="21.75" customHeight="1"/>
    <row r="104" ht="21.75" customHeight="1"/>
    <row r="105" ht="21.75" customHeight="1"/>
    <row r="106" ht="21.75" customHeight="1"/>
    <row r="129" ht="21.75" customHeight="1"/>
    <row r="130" ht="21.75" customHeight="1"/>
    <row r="131" ht="21.75" customHeight="1"/>
    <row r="132" ht="21.75" customHeight="1"/>
    <row r="157" ht="21.75" customHeight="1"/>
    <row r="158" ht="21.75" customHeight="1"/>
    <row r="159" ht="26.25" customHeight="1"/>
    <row r="160" ht="21.75" customHeight="1"/>
    <row r="161" ht="21.75" customHeight="1"/>
    <row r="162" ht="21.75" customHeight="1"/>
    <row r="163" ht="21.75" customHeight="1"/>
    <row r="166" ht="21">
      <c r="L166" s="79"/>
    </row>
  </sheetData>
  <sheetProtection/>
  <mergeCells count="13">
    <mergeCell ref="G6:H6"/>
    <mergeCell ref="I6:I7"/>
    <mergeCell ref="J6:J7"/>
    <mergeCell ref="B1:I1"/>
    <mergeCell ref="A2:I2"/>
    <mergeCell ref="A3:I3"/>
    <mergeCell ref="A4:I4"/>
    <mergeCell ref="A5:I5"/>
    <mergeCell ref="A6:A7"/>
    <mergeCell ref="B6:B7"/>
    <mergeCell ref="C6:C7"/>
    <mergeCell ref="D6:D7"/>
    <mergeCell ref="E6:F6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39"/>
  <sheetViews>
    <sheetView tabSelected="1" view="pageBreakPreview" zoomScaleNormal="85" zoomScaleSheetLayoutView="100" zoomScalePageLayoutView="0" workbookViewId="0" topLeftCell="A1">
      <selection activeCell="M26" sqref="M26"/>
    </sheetView>
  </sheetViews>
  <sheetFormatPr defaultColWidth="9.140625" defaultRowHeight="21.75"/>
  <cols>
    <col min="1" max="1" width="5.57421875" style="2" customWidth="1"/>
    <col min="2" max="2" width="49.7109375" style="2" customWidth="1"/>
    <col min="3" max="3" width="10.421875" style="2" customWidth="1"/>
    <col min="4" max="4" width="6.421875" style="2" customWidth="1"/>
    <col min="5" max="5" width="11.140625" style="2" customWidth="1"/>
    <col min="6" max="6" width="12.57421875" style="2" customWidth="1"/>
    <col min="7" max="7" width="11.140625" style="2" customWidth="1"/>
    <col min="8" max="8" width="12.57421875" style="2" customWidth="1"/>
    <col min="9" max="9" width="14.8515625" style="2" customWidth="1"/>
    <col min="10" max="10" width="17.57421875" style="2" customWidth="1"/>
    <col min="11" max="11" width="11.57421875" style="2" bestFit="1" customWidth="1"/>
    <col min="12" max="12" width="15.7109375" style="2" customWidth="1"/>
    <col min="13" max="16384" width="9.140625" style="2" customWidth="1"/>
  </cols>
  <sheetData>
    <row r="1" spans="1:10" ht="26.25">
      <c r="A1" s="1" t="s">
        <v>0</v>
      </c>
      <c r="B1" s="432" t="s">
        <v>11</v>
      </c>
      <c r="C1" s="432"/>
      <c r="D1" s="432"/>
      <c r="E1" s="432"/>
      <c r="F1" s="432"/>
      <c r="G1" s="432"/>
      <c r="H1" s="432"/>
      <c r="I1" s="432"/>
      <c r="J1" s="1"/>
    </row>
    <row r="2" spans="1:9" ht="21.75" customHeight="1">
      <c r="A2" s="433" t="s">
        <v>81</v>
      </c>
      <c r="B2" s="433"/>
      <c r="C2" s="433"/>
      <c r="D2" s="433"/>
      <c r="E2" s="433"/>
      <c r="F2" s="433"/>
      <c r="G2" s="433"/>
      <c r="H2" s="433"/>
      <c r="I2" s="433"/>
    </row>
    <row r="3" spans="1:9" ht="21.75" customHeight="1">
      <c r="A3" s="433" t="s">
        <v>80</v>
      </c>
      <c r="B3" s="433"/>
      <c r="C3" s="433"/>
      <c r="D3" s="433"/>
      <c r="E3" s="433"/>
      <c r="F3" s="433"/>
      <c r="G3" s="433"/>
      <c r="H3" s="433"/>
      <c r="I3" s="433"/>
    </row>
    <row r="4" spans="1:9" ht="21.75" customHeight="1">
      <c r="A4" s="433" t="s">
        <v>82</v>
      </c>
      <c r="B4" s="433"/>
      <c r="C4" s="433"/>
      <c r="D4" s="433"/>
      <c r="E4" s="433"/>
      <c r="F4" s="433"/>
      <c r="G4" s="433"/>
      <c r="H4" s="433"/>
      <c r="I4" s="433"/>
    </row>
    <row r="5" spans="1:10" ht="21.75" customHeight="1">
      <c r="A5" s="429" t="s">
        <v>159</v>
      </c>
      <c r="B5" s="429"/>
      <c r="C5" s="429"/>
      <c r="D5" s="429"/>
      <c r="E5" s="429"/>
      <c r="F5" s="429"/>
      <c r="G5" s="429"/>
      <c r="H5" s="429"/>
      <c r="I5" s="429"/>
      <c r="J5" s="3" t="s">
        <v>158</v>
      </c>
    </row>
    <row r="6" spans="1:10" ht="21" customHeight="1">
      <c r="A6" s="438"/>
      <c r="B6" s="464" t="s">
        <v>2</v>
      </c>
      <c r="C6" s="465"/>
      <c r="D6" s="465"/>
      <c r="E6" s="465"/>
      <c r="F6" s="465"/>
      <c r="G6" s="464" t="s">
        <v>13</v>
      </c>
      <c r="H6" s="465"/>
      <c r="I6" s="468"/>
      <c r="J6" s="438" t="s">
        <v>12</v>
      </c>
    </row>
    <row r="7" spans="1:10" ht="21" customHeight="1">
      <c r="A7" s="439"/>
      <c r="B7" s="466"/>
      <c r="C7" s="467"/>
      <c r="D7" s="467"/>
      <c r="E7" s="467"/>
      <c r="F7" s="467"/>
      <c r="G7" s="466"/>
      <c r="H7" s="467"/>
      <c r="I7" s="469"/>
      <c r="J7" s="439"/>
    </row>
    <row r="8" spans="1:10" ht="18.75" customHeight="1">
      <c r="A8" s="100">
        <v>1</v>
      </c>
      <c r="B8" s="107" t="str">
        <f>แบบแสดงรายการก่อสร้าง!B8</f>
        <v>งานโครงสร้างวิศวกรรม</v>
      </c>
      <c r="C8" s="108"/>
      <c r="D8" s="108"/>
      <c r="E8" s="108"/>
      <c r="F8" s="109"/>
      <c r="G8" s="440">
        <f>แบบแสดงรายการก่อสร้าง!I34</f>
        <v>215050.30199999997</v>
      </c>
      <c r="H8" s="441"/>
      <c r="I8" s="442"/>
      <c r="J8" s="93"/>
    </row>
    <row r="9" spans="1:11" ht="18.75" customHeight="1">
      <c r="A9" s="182">
        <v>2</v>
      </c>
      <c r="B9" s="110" t="str">
        <f>แบบแสดงรายการก่อสร้าง!B35</f>
        <v>งานพื้น</v>
      </c>
      <c r="C9" s="111"/>
      <c r="D9" s="111"/>
      <c r="E9" s="111"/>
      <c r="F9" s="112"/>
      <c r="G9" s="443">
        <f>แบบแสดงรายการก่อสร้าง!I38</f>
        <v>44550</v>
      </c>
      <c r="H9" s="444"/>
      <c r="I9" s="445"/>
      <c r="J9" s="14"/>
      <c r="K9" s="12"/>
    </row>
    <row r="10" spans="1:10" ht="18.75" customHeight="1">
      <c r="A10" s="182">
        <v>3</v>
      </c>
      <c r="B10" s="110" t="str">
        <f>แบบแสดงรายการก่อสร้าง!B40</f>
        <v>งานผนัง Precast</v>
      </c>
      <c r="C10" s="111"/>
      <c r="D10" s="111"/>
      <c r="E10" s="111"/>
      <c r="F10" s="112"/>
      <c r="G10" s="113"/>
      <c r="H10" s="114"/>
      <c r="I10" s="115">
        <f>แบบแสดงรายการก่อสร้าง!I47</f>
        <v>533801</v>
      </c>
      <c r="J10" s="14"/>
    </row>
    <row r="11" spans="1:10" ht="18.75" customHeight="1">
      <c r="A11" s="182">
        <v>4</v>
      </c>
      <c r="B11" s="110" t="str">
        <f>แบบแสดงรายการก่อสร้าง!B55</f>
        <v>งานหลังคา Precast</v>
      </c>
      <c r="C11" s="111"/>
      <c r="D11" s="111"/>
      <c r="E11" s="111"/>
      <c r="F11" s="112"/>
      <c r="G11" s="113"/>
      <c r="H11" s="114"/>
      <c r="I11" s="115">
        <f>แบบแสดงรายการก่อสร้าง!I61</f>
        <v>411883.24</v>
      </c>
      <c r="J11" s="14"/>
    </row>
    <row r="12" spans="1:10" ht="18.75" customHeight="1">
      <c r="A12" s="182">
        <v>5</v>
      </c>
      <c r="B12" s="110" t="str">
        <f>แบบแสดงรายการก่อสร้าง!B63</f>
        <v>งานประตู-หน้าต่าง อลูมิเนียม</v>
      </c>
      <c r="C12" s="111"/>
      <c r="D12" s="111"/>
      <c r="E12" s="111"/>
      <c r="F12" s="112"/>
      <c r="G12" s="113"/>
      <c r="H12" s="114"/>
      <c r="I12" s="115">
        <f>แบบแสดงรายการก่อสร้าง!I66</f>
        <v>119736.916</v>
      </c>
      <c r="J12" s="14"/>
    </row>
    <row r="13" spans="1:10" ht="18.75" customHeight="1">
      <c r="A13" s="182">
        <v>6</v>
      </c>
      <c r="B13" s="110" t="str">
        <f>แบบแสดงรายการก่อสร้าง!B68</f>
        <v>งานสุขาภิบาล</v>
      </c>
      <c r="C13" s="111"/>
      <c r="D13" s="111"/>
      <c r="E13" s="111"/>
      <c r="F13" s="112"/>
      <c r="G13" s="113"/>
      <c r="H13" s="114"/>
      <c r="I13" s="115">
        <f>แบบแสดงรายการก่อสร้าง!I88</f>
        <v>12838.5</v>
      </c>
      <c r="J13" s="14"/>
    </row>
    <row r="14" spans="1:10" ht="18.75" customHeight="1">
      <c r="A14" s="182">
        <v>7</v>
      </c>
      <c r="B14" s="110" t="str">
        <f>แบบแสดงรายการก่อสร้าง!B89</f>
        <v>งานไฟฟ้า,ปลั๊ก,โคม,สวิทซ์</v>
      </c>
      <c r="C14" s="111"/>
      <c r="D14" s="111"/>
      <c r="E14" s="111"/>
      <c r="F14" s="112"/>
      <c r="G14" s="113"/>
      <c r="H14" s="114"/>
      <c r="I14" s="115">
        <f>แบบแสดงรายการก่อสร้าง!I95</f>
        <v>31616</v>
      </c>
      <c r="J14" s="14"/>
    </row>
    <row r="15" spans="1:10" ht="18.75" customHeight="1">
      <c r="A15" s="87"/>
      <c r="B15" s="110"/>
      <c r="C15" s="111"/>
      <c r="D15" s="111"/>
      <c r="E15" s="111"/>
      <c r="F15" s="112"/>
      <c r="G15" s="113"/>
      <c r="H15" s="114"/>
      <c r="I15" s="115"/>
      <c r="J15" s="14"/>
    </row>
    <row r="16" spans="1:10" ht="18.75" customHeight="1">
      <c r="A16" s="87"/>
      <c r="B16" s="110"/>
      <c r="C16" s="116"/>
      <c r="D16" s="116"/>
      <c r="E16" s="116"/>
      <c r="F16" s="117"/>
      <c r="G16" s="443"/>
      <c r="H16" s="444"/>
      <c r="I16" s="445"/>
      <c r="J16" s="14"/>
    </row>
    <row r="17" spans="1:10" ht="18.75" customHeight="1">
      <c r="A17" s="87"/>
      <c r="B17" s="110"/>
      <c r="C17" s="111"/>
      <c r="D17" s="111"/>
      <c r="E17" s="111"/>
      <c r="F17" s="118"/>
      <c r="G17" s="443"/>
      <c r="H17" s="444"/>
      <c r="I17" s="445"/>
      <c r="J17" s="14"/>
    </row>
    <row r="18" spans="1:10" ht="18.75" customHeight="1">
      <c r="A18" s="87"/>
      <c r="B18" s="110"/>
      <c r="C18" s="119"/>
      <c r="D18" s="119"/>
      <c r="E18" s="119"/>
      <c r="F18" s="120"/>
      <c r="G18" s="446"/>
      <c r="H18" s="447"/>
      <c r="I18" s="448"/>
      <c r="J18" s="82"/>
    </row>
    <row r="19" spans="1:10" ht="18.75" customHeight="1">
      <c r="A19" s="87"/>
      <c r="B19" s="458" t="s">
        <v>20</v>
      </c>
      <c r="C19" s="459"/>
      <c r="D19" s="459"/>
      <c r="E19" s="459"/>
      <c r="F19" s="460"/>
      <c r="G19" s="449">
        <f>SUM(G8:I17)</f>
        <v>1369475.9579999999</v>
      </c>
      <c r="H19" s="450"/>
      <c r="I19" s="451"/>
      <c r="J19" s="82"/>
    </row>
    <row r="20" spans="1:10" ht="18.75" customHeight="1">
      <c r="A20" s="87"/>
      <c r="B20" s="124" t="s">
        <v>19</v>
      </c>
      <c r="C20" s="125">
        <v>1.3044</v>
      </c>
      <c r="D20" s="119"/>
      <c r="E20" s="119"/>
      <c r="F20" s="120"/>
      <c r="G20" s="449">
        <f>SUM(G19)*C20</f>
        <v>1786344.4396151998</v>
      </c>
      <c r="H20" s="450"/>
      <c r="I20" s="451"/>
      <c r="J20" s="126"/>
    </row>
    <row r="21" spans="1:12" ht="18.75" customHeight="1">
      <c r="A21" s="97"/>
      <c r="B21" s="458" t="s">
        <v>27</v>
      </c>
      <c r="C21" s="459"/>
      <c r="D21" s="459"/>
      <c r="E21" s="459"/>
      <c r="F21" s="460"/>
      <c r="G21" s="121"/>
      <c r="H21" s="122"/>
      <c r="I21" s="123">
        <f>G20</f>
        <v>1786344.4396151998</v>
      </c>
      <c r="J21" s="127"/>
      <c r="L21" s="12"/>
    </row>
    <row r="22" spans="1:12" ht="18.75" customHeight="1">
      <c r="A22" s="183">
        <v>8</v>
      </c>
      <c r="B22" s="128" t="s">
        <v>21</v>
      </c>
      <c r="C22" s="129"/>
      <c r="D22" s="129"/>
      <c r="E22" s="129"/>
      <c r="F22" s="129"/>
      <c r="G22" s="446">
        <f>'งานครุภัณฑ์ '!I17</f>
        <v>92560</v>
      </c>
      <c r="H22" s="447"/>
      <c r="I22" s="448"/>
      <c r="J22" s="127"/>
      <c r="L22" s="12"/>
    </row>
    <row r="23" spans="1:12" ht="18.75" customHeight="1">
      <c r="A23" s="97"/>
      <c r="B23" s="124" t="s">
        <v>18</v>
      </c>
      <c r="C23" s="129"/>
      <c r="D23" s="129"/>
      <c r="E23" s="129"/>
      <c r="F23" s="129"/>
      <c r="G23" s="130"/>
      <c r="H23" s="131"/>
      <c r="I23" s="132">
        <f>SUM(G22*7/100)</f>
        <v>6479.2</v>
      </c>
      <c r="J23" s="127"/>
      <c r="L23" s="12"/>
    </row>
    <row r="24" spans="1:10" ht="18.75" customHeight="1">
      <c r="A24" s="97"/>
      <c r="B24" s="461" t="s">
        <v>22</v>
      </c>
      <c r="C24" s="462"/>
      <c r="D24" s="462"/>
      <c r="E24" s="462"/>
      <c r="F24" s="463"/>
      <c r="G24" s="452">
        <f>SUM(G22,I23)</f>
        <v>99039.2</v>
      </c>
      <c r="H24" s="453"/>
      <c r="I24" s="454"/>
      <c r="J24" s="127"/>
    </row>
    <row r="25" spans="1:10" ht="18.75" customHeight="1">
      <c r="A25" s="133"/>
      <c r="B25" s="455" t="s">
        <v>26</v>
      </c>
      <c r="C25" s="456"/>
      <c r="D25" s="456"/>
      <c r="E25" s="456"/>
      <c r="F25" s="457"/>
      <c r="G25" s="134"/>
      <c r="H25" s="135"/>
      <c r="I25" s="136">
        <f>G24+I21</f>
        <v>1885383.6396151998</v>
      </c>
      <c r="J25" s="133"/>
    </row>
    <row r="26" spans="1:10" ht="18.75" customHeight="1">
      <c r="A26" s="5"/>
      <c r="B26" s="6"/>
      <c r="C26" s="7"/>
      <c r="D26" s="8"/>
      <c r="E26" s="9"/>
      <c r="F26" s="9" t="s">
        <v>30</v>
      </c>
      <c r="G26" s="10"/>
      <c r="H26" s="9"/>
      <c r="I26" s="9"/>
      <c r="J26" s="5"/>
    </row>
    <row r="27" spans="1:10" ht="18.75" customHeight="1">
      <c r="A27" s="1" t="s">
        <v>0</v>
      </c>
      <c r="B27" s="137"/>
      <c r="C27" s="137"/>
      <c r="D27" s="137"/>
      <c r="E27" s="137"/>
      <c r="F27" s="137"/>
      <c r="G27" s="138" t="s">
        <v>14</v>
      </c>
      <c r="H27" s="99"/>
      <c r="I27" s="99"/>
      <c r="J27" s="1"/>
    </row>
    <row r="28" spans="1:11" ht="18.75" customHeight="1">
      <c r="A28" s="99"/>
      <c r="B28" s="99"/>
      <c r="C28" s="99"/>
      <c r="D28" s="99"/>
      <c r="E28" s="99"/>
      <c r="F28" s="99"/>
      <c r="G28" s="303" t="s">
        <v>160</v>
      </c>
      <c r="H28" s="303"/>
      <c r="I28" s="303"/>
      <c r="J28" s="99"/>
      <c r="K28" s="99"/>
    </row>
    <row r="29" spans="1:11" ht="18.75" customHeight="1">
      <c r="A29" s="99"/>
      <c r="B29" s="99"/>
      <c r="C29" s="99"/>
      <c r="D29" s="99"/>
      <c r="E29" s="99"/>
      <c r="F29" s="99"/>
      <c r="G29" s="303" t="s">
        <v>51</v>
      </c>
      <c r="H29" s="303"/>
      <c r="I29" s="303"/>
      <c r="J29" s="99"/>
      <c r="K29" s="99"/>
    </row>
    <row r="30" spans="1:10" ht="21">
      <c r="A30" s="5"/>
      <c r="B30" s="6"/>
      <c r="C30" s="7"/>
      <c r="D30" s="8"/>
      <c r="E30" s="9"/>
      <c r="F30" s="9"/>
      <c r="G30" s="10"/>
      <c r="H30" s="9"/>
      <c r="I30" s="9"/>
      <c r="J30" s="5"/>
    </row>
    <row r="31" spans="1:10" ht="21">
      <c r="A31" s="16"/>
      <c r="B31" s="6"/>
      <c r="C31" s="7"/>
      <c r="D31" s="8"/>
      <c r="E31" s="9"/>
      <c r="F31" s="9"/>
      <c r="G31" s="10"/>
      <c r="H31" s="9"/>
      <c r="I31" s="9"/>
      <c r="J31" s="5"/>
    </row>
    <row r="32" spans="1:10" ht="21">
      <c r="A32" s="5"/>
      <c r="B32" s="6"/>
      <c r="C32" s="7"/>
      <c r="D32" s="8"/>
      <c r="E32" s="9"/>
      <c r="F32" s="9"/>
      <c r="G32" s="10"/>
      <c r="H32" s="9"/>
      <c r="I32" s="9"/>
      <c r="J32" s="5"/>
    </row>
    <row r="33" spans="1:10" ht="21">
      <c r="A33" s="5"/>
      <c r="B33" s="6"/>
      <c r="C33" s="7"/>
      <c r="D33" s="8"/>
      <c r="E33" s="9"/>
      <c r="F33" s="9"/>
      <c r="G33" s="10"/>
      <c r="H33" s="9"/>
      <c r="I33" s="9"/>
      <c r="J33" s="5"/>
    </row>
    <row r="34" spans="1:10" ht="21">
      <c r="A34" s="5"/>
      <c r="B34" s="6"/>
      <c r="C34" s="7"/>
      <c r="D34" s="8"/>
      <c r="E34" s="9"/>
      <c r="F34" s="9"/>
      <c r="G34" s="10"/>
      <c r="H34" s="9"/>
      <c r="I34" s="9"/>
      <c r="J34" s="5"/>
    </row>
    <row r="35" spans="1:10" ht="21">
      <c r="A35" s="5"/>
      <c r="B35" s="6"/>
      <c r="C35" s="7"/>
      <c r="D35" s="8"/>
      <c r="E35" s="9"/>
      <c r="F35" s="9"/>
      <c r="G35" s="10"/>
      <c r="H35" s="9"/>
      <c r="I35" s="9"/>
      <c r="J35" s="5"/>
    </row>
    <row r="36" spans="1:10" ht="21">
      <c r="A36" s="17"/>
      <c r="B36" s="6"/>
      <c r="C36" s="18"/>
      <c r="D36" s="8"/>
      <c r="E36" s="9"/>
      <c r="F36" s="9"/>
      <c r="G36" s="19"/>
      <c r="H36" s="19"/>
      <c r="I36" s="9"/>
      <c r="J36" s="20"/>
    </row>
    <row r="37" spans="1:10" ht="21">
      <c r="A37" s="21"/>
      <c r="B37" s="6"/>
      <c r="C37" s="22"/>
      <c r="D37" s="8"/>
      <c r="E37" s="9"/>
      <c r="F37" s="9"/>
      <c r="G37" s="23"/>
      <c r="H37" s="19"/>
      <c r="I37" s="23"/>
      <c r="J37" s="20"/>
    </row>
    <row r="38" spans="1:10" ht="21">
      <c r="A38" s="24"/>
      <c r="B38" s="25"/>
      <c r="C38" s="18"/>
      <c r="D38" s="8"/>
      <c r="E38" s="23"/>
      <c r="F38" s="23"/>
      <c r="G38" s="23"/>
      <c r="H38" s="19"/>
      <c r="I38" s="23"/>
      <c r="J38" s="20"/>
    </row>
    <row r="39" spans="1:10" ht="21">
      <c r="A39" s="21"/>
      <c r="B39" s="6"/>
      <c r="C39" s="18"/>
      <c r="D39" s="8"/>
      <c r="E39" s="23"/>
      <c r="F39" s="23"/>
      <c r="G39" s="23"/>
      <c r="H39" s="19"/>
      <c r="I39" s="23"/>
      <c r="J39" s="20"/>
    </row>
  </sheetData>
  <sheetProtection/>
  <mergeCells count="24">
    <mergeCell ref="B1:I1"/>
    <mergeCell ref="A2:I2"/>
    <mergeCell ref="A3:I3"/>
    <mergeCell ref="A4:I4"/>
    <mergeCell ref="A5:I5"/>
    <mergeCell ref="A6:A7"/>
    <mergeCell ref="B6:F7"/>
    <mergeCell ref="G6:I7"/>
    <mergeCell ref="G29:I29"/>
    <mergeCell ref="G20:I20"/>
    <mergeCell ref="G22:I22"/>
    <mergeCell ref="G24:I24"/>
    <mergeCell ref="B25:F25"/>
    <mergeCell ref="B19:F19"/>
    <mergeCell ref="B21:F21"/>
    <mergeCell ref="B24:F24"/>
    <mergeCell ref="J6:J7"/>
    <mergeCell ref="G8:I8"/>
    <mergeCell ref="G9:I9"/>
    <mergeCell ref="G16:I16"/>
    <mergeCell ref="G17:I17"/>
    <mergeCell ref="G28:I28"/>
    <mergeCell ref="G18:I18"/>
    <mergeCell ref="G19:I19"/>
  </mergeCells>
  <printOptions/>
  <pageMargins left="0.4330708661417323" right="0.2362204724409449" top="0.3937007874015748" bottom="0.11811023622047245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Windows User</cp:lastModifiedBy>
  <cp:lastPrinted>2018-03-30T09:08:52Z</cp:lastPrinted>
  <dcterms:created xsi:type="dcterms:W3CDTF">2002-07-26T01:48:29Z</dcterms:created>
  <dcterms:modified xsi:type="dcterms:W3CDTF">2018-05-10T05:44:29Z</dcterms:modified>
  <cp:category/>
  <cp:version/>
  <cp:contentType/>
  <cp:contentStatus/>
</cp:coreProperties>
</file>